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tables/table4.xml" ContentType="application/vnd.openxmlformats-officedocument.spreadsheetml.table+xml"/>
  <Override PartName="/xl/tables/table16.xml" ContentType="application/vnd.openxmlformats-officedocument.spreadsheetml.table+xml"/>
  <Override PartName="/xl/tables/table25.xml" ContentType="application/vnd.openxmlformats-officedocument.spreadsheetml.table+xml"/>
  <Override PartName="/xl/tables/table34.xml" ContentType="application/vnd.openxmlformats-officedocument.spreadsheetml.table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2.xml" ContentType="application/vnd.openxmlformats-officedocument.spreadsheetml.table+xml"/>
  <Override PartName="/xl/tables/table14.xml" ContentType="application/vnd.openxmlformats-officedocument.spreadsheetml.table+xml"/>
  <Override PartName="/xl/tables/table23.xml" ContentType="application/vnd.openxmlformats-officedocument.spreadsheetml.table+xml"/>
  <Override PartName="/xl/tables/table32.xml" ContentType="application/vnd.openxmlformats-officedocument.spreadsheetml.table+xml"/>
  <Override PartName="/xl/tables/table41.xml" ContentType="application/vnd.openxmlformats-officedocument.spreadsheetml.table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tables/table12.xml" ContentType="application/vnd.openxmlformats-officedocument.spreadsheetml.table+xml"/>
  <Override PartName="/xl/tables/table21.xml" ContentType="application/vnd.openxmlformats-officedocument.spreadsheetml.table+xml"/>
  <Override PartName="/xl/tables/table30.xml" ContentType="application/vnd.openxmlformats-officedocument.spreadsheetml.table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tables/table10.xml" ContentType="application/vnd.openxmlformats-officedocument.spreadsheetml.tabl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ables/table9.xml" ContentType="application/vnd.openxmlformats-officedocument.spreadsheetml.table+xml"/>
  <Override PartName="/xl/sharedStrings.xml" ContentType="application/vnd.openxmlformats-officedocument.spreadsheetml.sharedStrings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19.xml" ContentType="application/vnd.openxmlformats-officedocument.spreadsheetml.table+xml"/>
  <Override PartName="/xl/tables/table29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15.xml" ContentType="application/vnd.openxmlformats-officedocument.spreadsheetml.table+xml"/>
  <Override PartName="/xl/tables/table24.xml" ContentType="application/vnd.openxmlformats-officedocument.spreadsheetml.table+xml"/>
  <Override PartName="/xl/tables/table35.xml" ContentType="application/vnd.openxmlformats-officedocument.spreadsheetml.table+xml"/>
  <Override PartName="/xl/worksheets/sheet14.xml" ContentType="application/vnd.openxmlformats-officedocument.spreadsheetml.worksheet+xml"/>
  <Override PartName="/xl/tables/table1.xml" ContentType="application/vnd.openxmlformats-officedocument.spreadsheetml.table+xml"/>
  <Override PartName="/xl/tables/table13.xml" ContentType="application/vnd.openxmlformats-officedocument.spreadsheetml.table+xml"/>
  <Override PartName="/xl/tables/table22.xml" ContentType="application/vnd.openxmlformats-officedocument.spreadsheetml.table+xml"/>
  <Override PartName="/xl/tables/table33.xml" ContentType="application/vnd.openxmlformats-officedocument.spreadsheetml.table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tables/table11.xml" ContentType="application/vnd.openxmlformats-officedocument.spreadsheetml.table+xml"/>
  <Override PartName="/xl/tables/table20.xml" ContentType="application/vnd.openxmlformats-officedocument.spreadsheetml.table+xml"/>
  <Override PartName="/xl/tables/table31.xml" ContentType="application/vnd.openxmlformats-officedocument.spreadsheetml.table+xml"/>
  <Override PartName="/xl/tables/table40.xml" ContentType="application/vnd.openxmlformats-officedocument.spreadsheetml.table+xml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Default Extension="vml" ContentType="application/vnd.openxmlformats-officedocument.vmlDrawing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ThisWorkbook" defaultThemeVersion="124226"/>
  <bookViews>
    <workbookView xWindow="0" yWindow="0" windowWidth="20730" windowHeight="10800" tabRatio="850" firstSheet="3" activeTab="3"/>
  </bookViews>
  <sheets>
    <sheet name="ListCapital" sheetId="2" state="veryHidden" r:id="rId1"/>
    <sheet name="COVER PAGE" sheetId="19" r:id="rId2"/>
    <sheet name="TABLE OF CONTENT" sheetId="18" r:id="rId3"/>
    <sheet name="HomePage" sheetId="8" r:id="rId4"/>
    <sheet name="OBJECTIVE" sheetId="20" r:id="rId5"/>
    <sheet name="SUMMARY OF ESTIMATE 1" sheetId="17" r:id="rId6"/>
    <sheet name="MDAsControlFigure" sheetId="14" r:id="rId7"/>
    <sheet name="DataEntry" sheetId="1" r:id="rId8"/>
    <sheet name="Summary" sheetId="3" state="veryHidden" r:id="rId9"/>
    <sheet name="Balance" sheetId="4" state="veryHidden" r:id="rId10"/>
    <sheet name="MDAs" sheetId="10" state="veryHidden" r:id="rId11"/>
    <sheet name="SummaryCapitalExp" sheetId="5" r:id="rId12"/>
    <sheet name="DetailCapitalExp" sheetId="6" r:id="rId13"/>
    <sheet name="CapitalProjectList" sheetId="7" r:id="rId14"/>
    <sheet name="Salary Structure" sheetId="15" state="hidden" r:id="rId15"/>
    <sheet name="Sheet1" sheetId="21" state="hidden" r:id="rId16"/>
  </sheets>
  <externalReferences>
    <externalReference r:id="rId17"/>
    <externalReference r:id="rId18"/>
    <externalReference r:id="rId19"/>
    <externalReference r:id="rId20"/>
  </externalReferences>
  <definedNames>
    <definedName name="ADMINISTRATIVE" localSheetId="10">Table2[ADMINISTRATIVE]</definedName>
    <definedName name="AdministrativeAdvances" localSheetId="10">Table11[AdministrativeAdvances]</definedName>
    <definedName name="AssetsUnderConstruction" localSheetId="10">Table26[AssetsUnderConstruction]</definedName>
    <definedName name="CAPITAL" localSheetId="10">Table7[CAPITAL]</definedName>
    <definedName name="CAPITAL">Table7[CAPITAL]</definedName>
    <definedName name="CommercendIndustry">Table32[CommercendIndustry]</definedName>
    <definedName name="CorporateTaxes">[1]!Table14[CorporateTaxes]</definedName>
    <definedName name="DomesticAIDS">[1]!Table27[DomesticAIDS]</definedName>
    <definedName name="DomesticGRANTS">[1]!Table29[DomesticGRANTS]</definedName>
    <definedName name="EarningsGeneral">[1]!Table20[EarningsGeneral]</definedName>
    <definedName name="ECONOMIC" localSheetId="10">Table3[ECONOMIC]</definedName>
    <definedName name="Environment">Table34[Environment]</definedName>
    <definedName name="FeesGeneral">[1]!Table16[FeesGeneral]</definedName>
    <definedName name="FinesGeneral">[1]!Table17[FinesGeneral]</definedName>
    <definedName name="FixedAssetsGeneral" localSheetId="10">Table20[FixedAssetsGeneral]</definedName>
    <definedName name="ForeignGRANTS">[1]!Table30[ForeignGRANTS]</definedName>
    <definedName name="ForeignInvestments" localSheetId="10">Table14[ForeignInvestments]</definedName>
    <definedName name="ForeignLoans" localSheetId="10">Table16[ForeignLoans]</definedName>
    <definedName name="FurniturenFittingsGeneral" localSheetId="10">Table22[FurniturenFittingsGeneral]</definedName>
    <definedName name="GovernmentShareofExcessCrudeAccount">[1]!Table11[GovernmentShareofExcessCrudeAccount]</definedName>
    <definedName name="GovernmentShareofFAAC">[1]!Table9[GovernmentShareofFAAC]</definedName>
    <definedName name="GovernmentShareofVAT">[1]!Table10[GovernmentShareofVAT]</definedName>
    <definedName name="Health">Table36[Health]</definedName>
    <definedName name="Imprest" localSheetId="10">Table12[Imprest]</definedName>
    <definedName name="Infrastructure">Table38[Infrastructure]</definedName>
    <definedName name="InfrastructureGeneral" localSheetId="10">Table18[InfrastructureGeneral]</definedName>
    <definedName name="IntangibleAssets" localSheetId="10">Table27[IntangibleAssets]</definedName>
    <definedName name="Inventories" localSheetId="10">Table8[Inventories]</definedName>
    <definedName name="LandnBuildingGeneral" localSheetId="10">Table17[LandnBuildingGeneral]</definedName>
    <definedName name="LAW" localSheetId="10">Table4[LAW]</definedName>
    <definedName name="LeasedAssetsFinanceLease" localSheetId="10">Table24[LeasedAssetsFinanceLease]</definedName>
    <definedName name="LocalInvestments" localSheetId="10">Table13[LocalInvestments]</definedName>
    <definedName name="LocalLoans" localSheetId="10">Table15[LocalLoans]</definedName>
    <definedName name="MTSSSectors">Table29[MTSSSectors]</definedName>
    <definedName name="OfficeEquipmentGeneral" localSheetId="10">Table21[OfficeEquipmentGeneral]</definedName>
    <definedName name="PersonalAdvances" localSheetId="10">Table10[PersonalAdvances]</definedName>
    <definedName name="PlantnMachineryGeneral" localSheetId="10">Table19[PlantnMachineryGeneral]</definedName>
    <definedName name="_xlnm.Print_Area" localSheetId="13">CapitalProjectList!$B$2:$L$107</definedName>
    <definedName name="_xlnm.Print_Area" localSheetId="1">'COVER PAGE'!$A$1:$Q$28</definedName>
    <definedName name="_xlnm.Print_Area" localSheetId="7">DataEntry!$A$1:$H$26</definedName>
    <definedName name="_xlnm.Print_Area" localSheetId="12">DetailCapitalExp!$B$2:$I$172</definedName>
    <definedName name="_xlnm.Print_Area" localSheetId="6">MDAsControlFigure!$C$6:$F$24</definedName>
    <definedName name="_xlnm.Print_Area" localSheetId="4">OBJECTIVE!$A$1:$AT$14</definedName>
    <definedName name="_xlnm.Print_Area" localSheetId="14">'Salary Structure'!$A$52:$I$134</definedName>
    <definedName name="_xlnm.Print_Area" localSheetId="8">Summary!$A$1:$F$163</definedName>
    <definedName name="_xlnm.Print_Area" localSheetId="5">'SUMMARY OF ESTIMATE 1'!$B$2:$M$23</definedName>
    <definedName name="_xlnm.Print_Area" localSheetId="11">SummaryCapitalExp!$B$2:$I$31</definedName>
    <definedName name="_xlnm.Print_Area" localSheetId="2">'TABLE OF CONTENT'!$A$1:$Q$41</definedName>
    <definedName name="_xlnm.Print_Titles" localSheetId="12">DetailCapitalExp!$5:$7</definedName>
    <definedName name="_xlnm.Print_Titles" localSheetId="14">'Salary Structure'!$A$52:$IV$55</definedName>
    <definedName name="_xlnm.Print_Titles" localSheetId="5">'SUMMARY OF ESTIMATE 1'!$9:$11</definedName>
    <definedName name="REGIONAL" localSheetId="10">Table5[REGIONAL]</definedName>
    <definedName name="RentOnGovernmentBuildingsGeneral">[1]!Table21[RentOnGovernmentBuildingsGeneral]</definedName>
    <definedName name="RentOnLandnOthersGeneral">[1]!Table22[RentOnLandnOthersGeneral]</definedName>
    <definedName name="RepaymentGeneral">[1]!Table23[RepaymentGeneral]</definedName>
    <definedName name="REVENUE">[1]!Table8[REVENUE]</definedName>
    <definedName name="SalesGeneral">[1]!Table19[SalesGeneral]</definedName>
    <definedName name="SECTOR" localSheetId="10">Table1[SECTOR]</definedName>
    <definedName name="ServiceConcessionAssetsPPPGeneral" localSheetId="10">Table23[ServiceConcessionAssetsPPPGeneral]</definedName>
    <definedName name="SOCIAL" localSheetId="10">Table6[SOCIAL]</definedName>
    <definedName name="SpecializedAssetsGeneral" localSheetId="10">Table25[SpecializedAssetsGeneral]</definedName>
    <definedName name="WorkInProgress" localSheetId="10">Table9[WorkInProgress]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9" i="18"/>
  <c r="G56" i="7"/>
  <c r="G13" i="17" l="1"/>
  <c r="F13"/>
  <c r="D13" l="1"/>
  <c r="L60" i="7" l="1"/>
  <c r="L12" l="1"/>
  <c r="M13" l="1"/>
  <c r="L7"/>
  <c r="G69"/>
  <c r="H7"/>
  <c r="I7"/>
  <c r="J7"/>
  <c r="K7"/>
  <c r="G7"/>
  <c r="L79"/>
  <c r="L69"/>
  <c r="K79"/>
  <c r="K69"/>
  <c r="K66"/>
  <c r="K56"/>
  <c r="G79"/>
  <c r="G66"/>
  <c r="L56"/>
  <c r="L66"/>
  <c r="D13" i="14"/>
  <c r="G101" i="7" l="1"/>
  <c r="K101"/>
  <c r="H101"/>
  <c r="I101"/>
  <c r="L101" l="1"/>
  <c r="K13" i="17" s="1"/>
  <c r="L89" i="7"/>
  <c r="I35" i="6" l="1"/>
  <c r="D131" i="15" l="1"/>
  <c r="E131" s="1"/>
  <c r="F131" s="1"/>
  <c r="G131" s="1"/>
  <c r="H131" s="1"/>
  <c r="D130"/>
  <c r="E130" s="1"/>
  <c r="F130" s="1"/>
  <c r="G130" s="1"/>
  <c r="H130" s="1"/>
  <c r="D126"/>
  <c r="E126" s="1"/>
  <c r="F126" s="1"/>
  <c r="G126" s="1"/>
  <c r="H126" s="1"/>
  <c r="I123"/>
  <c r="C123"/>
  <c r="C128" s="1"/>
  <c r="D122"/>
  <c r="E122" s="1"/>
  <c r="D120"/>
  <c r="E120" s="1"/>
  <c r="F120" s="1"/>
  <c r="G120" s="1"/>
  <c r="H120" s="1"/>
  <c r="D119"/>
  <c r="E119" s="1"/>
  <c r="F119" s="1"/>
  <c r="G119" s="1"/>
  <c r="H119" s="1"/>
  <c r="D115"/>
  <c r="E115" s="1"/>
  <c r="F115" s="1"/>
  <c r="G115" s="1"/>
  <c r="H115" s="1"/>
  <c r="I112"/>
  <c r="C112"/>
  <c r="C114" s="1"/>
  <c r="D111"/>
  <c r="D112" s="1"/>
  <c r="D109"/>
  <c r="E109" s="1"/>
  <c r="F109" s="1"/>
  <c r="G109" s="1"/>
  <c r="H109" s="1"/>
  <c r="D108"/>
  <c r="E108" s="1"/>
  <c r="F108" s="1"/>
  <c r="G108" s="1"/>
  <c r="H108" s="1"/>
  <c r="D104"/>
  <c r="E104" s="1"/>
  <c r="F104" s="1"/>
  <c r="G104" s="1"/>
  <c r="H104" s="1"/>
  <c r="I101"/>
  <c r="C101"/>
  <c r="D100"/>
  <c r="E100" s="1"/>
  <c r="D98"/>
  <c r="E98" s="1"/>
  <c r="F98" s="1"/>
  <c r="G98" s="1"/>
  <c r="H98" s="1"/>
  <c r="D97"/>
  <c r="E97" s="1"/>
  <c r="F97" s="1"/>
  <c r="G97" s="1"/>
  <c r="H97" s="1"/>
  <c r="D93"/>
  <c r="E93" s="1"/>
  <c r="F93" s="1"/>
  <c r="G93" s="1"/>
  <c r="H93" s="1"/>
  <c r="I90"/>
  <c r="C90"/>
  <c r="C91" s="1"/>
  <c r="D89"/>
  <c r="D90" s="1"/>
  <c r="D87"/>
  <c r="E87" s="1"/>
  <c r="F87" s="1"/>
  <c r="G87" s="1"/>
  <c r="H87" s="1"/>
  <c r="E86"/>
  <c r="F86" s="1"/>
  <c r="G86" s="1"/>
  <c r="H86" s="1"/>
  <c r="D86"/>
  <c r="D82"/>
  <c r="E82" s="1"/>
  <c r="F82" s="1"/>
  <c r="G82" s="1"/>
  <c r="H82" s="1"/>
  <c r="I79"/>
  <c r="C79"/>
  <c r="C84" s="1"/>
  <c r="D78"/>
  <c r="E78" s="1"/>
  <c r="D76"/>
  <c r="E76" s="1"/>
  <c r="F76" s="1"/>
  <c r="G76" s="1"/>
  <c r="H76" s="1"/>
  <c r="D75"/>
  <c r="E75" s="1"/>
  <c r="F75" s="1"/>
  <c r="G75" s="1"/>
  <c r="H75" s="1"/>
  <c r="D71"/>
  <c r="E71" s="1"/>
  <c r="F71" s="1"/>
  <c r="G71" s="1"/>
  <c r="H71" s="1"/>
  <c r="I68"/>
  <c r="C68"/>
  <c r="C70" s="1"/>
  <c r="D67"/>
  <c r="D68" s="1"/>
  <c r="D65"/>
  <c r="E65" s="1"/>
  <c r="F65" s="1"/>
  <c r="G65" s="1"/>
  <c r="H65" s="1"/>
  <c r="D64"/>
  <c r="E64" s="1"/>
  <c r="F64" s="1"/>
  <c r="G64" s="1"/>
  <c r="H64" s="1"/>
  <c r="D60"/>
  <c r="E60" s="1"/>
  <c r="F60" s="1"/>
  <c r="G60" s="1"/>
  <c r="H60" s="1"/>
  <c r="I57"/>
  <c r="C57"/>
  <c r="C58" s="1"/>
  <c r="D56"/>
  <c r="E56" s="1"/>
  <c r="D55"/>
  <c r="E55" s="1"/>
  <c r="F55" s="1"/>
  <c r="G55" s="1"/>
  <c r="H55" s="1"/>
  <c r="A33"/>
  <c r="A34" s="1"/>
  <c r="A35" s="1"/>
  <c r="A36" s="1"/>
  <c r="A37" s="1"/>
  <c r="A38" s="1"/>
  <c r="D31"/>
  <c r="E31" s="1"/>
  <c r="F31" s="1"/>
  <c r="G31" s="1"/>
  <c r="H31" s="1"/>
  <c r="C24"/>
  <c r="C23"/>
  <c r="C22"/>
  <c r="A19"/>
  <c r="A20" s="1"/>
  <c r="A21" s="1"/>
  <c r="A22" s="1"/>
  <c r="A23" s="1"/>
  <c r="A24" s="1"/>
  <c r="C18"/>
  <c r="D17"/>
  <c r="E17" s="1"/>
  <c r="F17" s="1"/>
  <c r="G17" s="1"/>
  <c r="H17" s="1"/>
  <c r="A6"/>
  <c r="A7" s="1"/>
  <c r="A8" s="1"/>
  <c r="A9" s="1"/>
  <c r="A10" s="1"/>
  <c r="A11" s="1"/>
  <c r="D4"/>
  <c r="E4" s="1"/>
  <c r="F4" s="1"/>
  <c r="G4" s="1"/>
  <c r="H4" s="1"/>
  <c r="C19" l="1"/>
  <c r="C20"/>
  <c r="C21"/>
  <c r="E67"/>
  <c r="F67" s="1"/>
  <c r="G67" s="1"/>
  <c r="E89"/>
  <c r="F89" s="1"/>
  <c r="F90" s="1"/>
  <c r="E79"/>
  <c r="F78"/>
  <c r="F56"/>
  <c r="E57"/>
  <c r="D74"/>
  <c r="D72"/>
  <c r="D70"/>
  <c r="D19"/>
  <c r="D73"/>
  <c r="D69"/>
  <c r="D95"/>
  <c r="D91"/>
  <c r="D96"/>
  <c r="D94"/>
  <c r="D92"/>
  <c r="D21"/>
  <c r="F100"/>
  <c r="E101"/>
  <c r="E123"/>
  <c r="F122"/>
  <c r="D118"/>
  <c r="D116"/>
  <c r="D114"/>
  <c r="D23"/>
  <c r="D117"/>
  <c r="D113"/>
  <c r="C72"/>
  <c r="C74"/>
  <c r="D79"/>
  <c r="C81"/>
  <c r="C95"/>
  <c r="C102"/>
  <c r="E111"/>
  <c r="C116"/>
  <c r="C118"/>
  <c r="D123"/>
  <c r="C125"/>
  <c r="C62"/>
  <c r="C69"/>
  <c r="C83"/>
  <c r="C85"/>
  <c r="C92"/>
  <c r="C106"/>
  <c r="C113"/>
  <c r="C127"/>
  <c r="C129"/>
  <c r="D57"/>
  <c r="C59"/>
  <c r="C73"/>
  <c r="C80"/>
  <c r="C88" s="1"/>
  <c r="C7" s="1"/>
  <c r="C94"/>
  <c r="C96"/>
  <c r="D101"/>
  <c r="C103"/>
  <c r="C117"/>
  <c r="C124"/>
  <c r="C61"/>
  <c r="C63"/>
  <c r="C105"/>
  <c r="C107"/>
  <c r="C35" l="1"/>
  <c r="E68"/>
  <c r="E70" s="1"/>
  <c r="C33"/>
  <c r="E90"/>
  <c r="E21" s="1"/>
  <c r="C121"/>
  <c r="C10" s="1"/>
  <c r="D37"/>
  <c r="G89"/>
  <c r="F68"/>
  <c r="F69" s="1"/>
  <c r="C34"/>
  <c r="D77"/>
  <c r="D6" s="1"/>
  <c r="D81"/>
  <c r="D20"/>
  <c r="D84"/>
  <c r="D34" s="1"/>
  <c r="D80"/>
  <c r="D88" s="1"/>
  <c r="D7" s="1"/>
  <c r="D85"/>
  <c r="D83"/>
  <c r="D125"/>
  <c r="D24"/>
  <c r="D128"/>
  <c r="D124"/>
  <c r="D129"/>
  <c r="D127"/>
  <c r="F111"/>
  <c r="E112"/>
  <c r="G100"/>
  <c r="F101"/>
  <c r="G56"/>
  <c r="F57"/>
  <c r="F96"/>
  <c r="F94"/>
  <c r="F92"/>
  <c r="F21"/>
  <c r="F95"/>
  <c r="F91"/>
  <c r="H67"/>
  <c r="H68" s="1"/>
  <c r="G68"/>
  <c r="C38"/>
  <c r="C99"/>
  <c r="C8" s="1"/>
  <c r="C132"/>
  <c r="C11" s="1"/>
  <c r="D121"/>
  <c r="D10" s="1"/>
  <c r="D33"/>
  <c r="E69"/>
  <c r="E72"/>
  <c r="E19"/>
  <c r="D102"/>
  <c r="D107"/>
  <c r="D105"/>
  <c r="D103"/>
  <c r="D22"/>
  <c r="D106"/>
  <c r="D58"/>
  <c r="D63"/>
  <c r="D61"/>
  <c r="D59"/>
  <c r="D18"/>
  <c r="D62"/>
  <c r="E92"/>
  <c r="E91"/>
  <c r="E106"/>
  <c r="E102"/>
  <c r="E107"/>
  <c r="E105"/>
  <c r="E103"/>
  <c r="E22"/>
  <c r="E62"/>
  <c r="E58"/>
  <c r="E63"/>
  <c r="E61"/>
  <c r="E59"/>
  <c r="E18"/>
  <c r="H89"/>
  <c r="H90" s="1"/>
  <c r="G90"/>
  <c r="F73"/>
  <c r="F72"/>
  <c r="C36"/>
  <c r="C37"/>
  <c r="E129"/>
  <c r="E127"/>
  <c r="E125"/>
  <c r="E24"/>
  <c r="E128"/>
  <c r="E124"/>
  <c r="E85"/>
  <c r="E83"/>
  <c r="E81"/>
  <c r="E20"/>
  <c r="E84"/>
  <c r="E34" s="1"/>
  <c r="E80"/>
  <c r="C32"/>
  <c r="C77"/>
  <c r="C6" s="1"/>
  <c r="D35"/>
  <c r="C66"/>
  <c r="C5" s="1"/>
  <c r="G122"/>
  <c r="F123"/>
  <c r="G78"/>
  <c r="F79"/>
  <c r="D99"/>
  <c r="D8" s="1"/>
  <c r="C110"/>
  <c r="C9" s="1"/>
  <c r="F74" l="1"/>
  <c r="E96"/>
  <c r="E73"/>
  <c r="E33" s="1"/>
  <c r="E74"/>
  <c r="F70"/>
  <c r="E95"/>
  <c r="D110"/>
  <c r="D9" s="1"/>
  <c r="D66"/>
  <c r="D5" s="1"/>
  <c r="D132"/>
  <c r="D11" s="1"/>
  <c r="E88"/>
  <c r="E7" s="1"/>
  <c r="E110"/>
  <c r="E9" s="1"/>
  <c r="E132"/>
  <c r="E11" s="1"/>
  <c r="D38"/>
  <c r="F19"/>
  <c r="E94"/>
  <c r="E99" s="1"/>
  <c r="E8" s="1"/>
  <c r="E77"/>
  <c r="E6" s="1"/>
  <c r="F35"/>
  <c r="F80"/>
  <c r="F85"/>
  <c r="F83"/>
  <c r="F81"/>
  <c r="F20"/>
  <c r="F84"/>
  <c r="F34" s="1"/>
  <c r="H95"/>
  <c r="H91"/>
  <c r="H96"/>
  <c r="H94"/>
  <c r="H92"/>
  <c r="H21"/>
  <c r="G70"/>
  <c r="G19"/>
  <c r="G73"/>
  <c r="G69"/>
  <c r="G74"/>
  <c r="G72"/>
  <c r="G101"/>
  <c r="H100"/>
  <c r="H101" s="1"/>
  <c r="E32"/>
  <c r="F33"/>
  <c r="F77"/>
  <c r="F6" s="1"/>
  <c r="D32"/>
  <c r="F99"/>
  <c r="F8" s="1"/>
  <c r="F124"/>
  <c r="F129"/>
  <c r="F127"/>
  <c r="F125"/>
  <c r="F24"/>
  <c r="F128"/>
  <c r="H74"/>
  <c r="H72"/>
  <c r="H70"/>
  <c r="H19"/>
  <c r="H73"/>
  <c r="H69"/>
  <c r="F59"/>
  <c r="F18"/>
  <c r="F62"/>
  <c r="F58"/>
  <c r="F63"/>
  <c r="F61"/>
  <c r="H122"/>
  <c r="H123" s="1"/>
  <c r="G123"/>
  <c r="G91"/>
  <c r="G96"/>
  <c r="G94"/>
  <c r="G92"/>
  <c r="G21"/>
  <c r="G95"/>
  <c r="F103"/>
  <c r="F22"/>
  <c r="F106"/>
  <c r="F102"/>
  <c r="F107"/>
  <c r="F105"/>
  <c r="E66"/>
  <c r="E5" s="1"/>
  <c r="E38"/>
  <c r="D36"/>
  <c r="G57"/>
  <c r="H56"/>
  <c r="H57" s="1"/>
  <c r="G111"/>
  <c r="F112"/>
  <c r="H78"/>
  <c r="H79" s="1"/>
  <c r="G79"/>
  <c r="E113"/>
  <c r="E118"/>
  <c r="E116"/>
  <c r="E114"/>
  <c r="E23"/>
  <c r="E117"/>
  <c r="E36"/>
  <c r="H99" l="1"/>
  <c r="H8" s="1"/>
  <c r="G99"/>
  <c r="G8" s="1"/>
  <c r="E121"/>
  <c r="E10" s="1"/>
  <c r="F88"/>
  <c r="F7" s="1"/>
  <c r="F32"/>
  <c r="H33"/>
  <c r="F132"/>
  <c r="F11" s="1"/>
  <c r="G33"/>
  <c r="E35"/>
  <c r="F36"/>
  <c r="G84"/>
  <c r="G80"/>
  <c r="G85"/>
  <c r="G83"/>
  <c r="G81"/>
  <c r="G20"/>
  <c r="F117"/>
  <c r="F113"/>
  <c r="F118"/>
  <c r="F116"/>
  <c r="F114"/>
  <c r="F23"/>
  <c r="E37"/>
  <c r="F38"/>
  <c r="H35"/>
  <c r="G63"/>
  <c r="G61"/>
  <c r="G59"/>
  <c r="G18"/>
  <c r="G62"/>
  <c r="G58"/>
  <c r="H125"/>
  <c r="H24"/>
  <c r="H128"/>
  <c r="H124"/>
  <c r="H129"/>
  <c r="H127"/>
  <c r="G107"/>
  <c r="G105"/>
  <c r="G103"/>
  <c r="G22"/>
  <c r="G106"/>
  <c r="G102"/>
  <c r="H81"/>
  <c r="H20"/>
  <c r="H84"/>
  <c r="H80"/>
  <c r="H85"/>
  <c r="H83"/>
  <c r="H58"/>
  <c r="H63"/>
  <c r="H61"/>
  <c r="H59"/>
  <c r="H18"/>
  <c r="H62"/>
  <c r="G128"/>
  <c r="G124"/>
  <c r="G129"/>
  <c r="G127"/>
  <c r="G125"/>
  <c r="G24"/>
  <c r="H102"/>
  <c r="H107"/>
  <c r="H105"/>
  <c r="H103"/>
  <c r="H22"/>
  <c r="H106"/>
  <c r="F110"/>
  <c r="F9" s="1"/>
  <c r="F66"/>
  <c r="F5" s="1"/>
  <c r="G77"/>
  <c r="G6" s="1"/>
  <c r="H111"/>
  <c r="H112" s="1"/>
  <c r="G112"/>
  <c r="G35"/>
  <c r="H77"/>
  <c r="H6" s="1"/>
  <c r="F121" l="1"/>
  <c r="F10" s="1"/>
  <c r="H88"/>
  <c r="H7" s="1"/>
  <c r="G36"/>
  <c r="G32"/>
  <c r="G88"/>
  <c r="G7" s="1"/>
  <c r="H36"/>
  <c r="G110"/>
  <c r="G9" s="1"/>
  <c r="H38"/>
  <c r="H110"/>
  <c r="H9" s="1"/>
  <c r="H34"/>
  <c r="H132"/>
  <c r="H11" s="1"/>
  <c r="F37"/>
  <c r="G34"/>
  <c r="H118"/>
  <c r="H116"/>
  <c r="H114"/>
  <c r="H23"/>
  <c r="H117"/>
  <c r="H113"/>
  <c r="G114"/>
  <c r="G23"/>
  <c r="G117"/>
  <c r="G113"/>
  <c r="G118"/>
  <c r="G116"/>
  <c r="G38"/>
  <c r="H32"/>
  <c r="G66"/>
  <c r="G5" s="1"/>
  <c r="G132"/>
  <c r="G11" s="1"/>
  <c r="H66"/>
  <c r="H5" s="1"/>
  <c r="G121" l="1"/>
  <c r="G10" s="1"/>
  <c r="H121"/>
  <c r="H10" s="1"/>
  <c r="G37"/>
  <c r="H37"/>
  <c r="BF1" i="3" l="1"/>
  <c r="AN3" i="1"/>
  <c r="AM3"/>
  <c r="AL3"/>
  <c r="C8" i="14" l="1"/>
  <c r="F19"/>
  <c r="F22" s="1"/>
  <c r="E19"/>
  <c r="E22" s="1"/>
  <c r="F167" i="6" l="1"/>
  <c r="F26" i="5" s="1"/>
  <c r="G167" i="6"/>
  <c r="G26" i="5" s="1"/>
  <c r="H167" i="6"/>
  <c r="H26" i="5" s="1"/>
  <c r="I167" i="6"/>
  <c r="I26" i="5" s="1"/>
  <c r="D167" i="6"/>
  <c r="D26" i="5" s="1"/>
  <c r="F158" i="6"/>
  <c r="F25" i="5" s="1"/>
  <c r="G158" i="6"/>
  <c r="G25" i="5" s="1"/>
  <c r="H158" i="6"/>
  <c r="H25" i="5" s="1"/>
  <c r="I158" i="6"/>
  <c r="I25" i="5" s="1"/>
  <c r="D158" i="6"/>
  <c r="D25" i="5" s="1"/>
  <c r="F155" i="6"/>
  <c r="F24" i="5" s="1"/>
  <c r="G155" i="6"/>
  <c r="G24" i="5" s="1"/>
  <c r="H155" i="6"/>
  <c r="H24" i="5" s="1"/>
  <c r="I155" i="6"/>
  <c r="I24" i="5" s="1"/>
  <c r="D155" i="6"/>
  <c r="D24" i="5" s="1"/>
  <c r="F149" i="6"/>
  <c r="F23" i="5" s="1"/>
  <c r="G149" i="6"/>
  <c r="G23" i="5" s="1"/>
  <c r="H149" i="6"/>
  <c r="H23" i="5" s="1"/>
  <c r="I149" i="6"/>
  <c r="I23" i="5" s="1"/>
  <c r="D149" i="6"/>
  <c r="D23" i="5" s="1"/>
  <c r="F146" i="6"/>
  <c r="F22" i="5" s="1"/>
  <c r="G146" i="6"/>
  <c r="G22" i="5" s="1"/>
  <c r="H146" i="6"/>
  <c r="H22" i="5" s="1"/>
  <c r="I146" i="6"/>
  <c r="I22" i="5" s="1"/>
  <c r="D146" i="6"/>
  <c r="D22" i="5" s="1"/>
  <c r="F143" i="6"/>
  <c r="F21" i="5" s="1"/>
  <c r="G143" i="6"/>
  <c r="G21" i="5" s="1"/>
  <c r="H143" i="6"/>
  <c r="H21" i="5" s="1"/>
  <c r="I143" i="6"/>
  <c r="I21" i="5" s="1"/>
  <c r="D143" i="6"/>
  <c r="D21" i="5" s="1"/>
  <c r="F131" i="6"/>
  <c r="F20" i="5" s="1"/>
  <c r="G131" i="6"/>
  <c r="G20" i="5" s="1"/>
  <c r="H131" i="6"/>
  <c r="H20" i="5" s="1"/>
  <c r="I131" i="6"/>
  <c r="I20" i="5" s="1"/>
  <c r="D131" i="6"/>
  <c r="D20" i="5" s="1"/>
  <c r="F120" i="6"/>
  <c r="F19" i="5" s="1"/>
  <c r="G120" i="6"/>
  <c r="G19" i="5" s="1"/>
  <c r="H120" i="6"/>
  <c r="H19" i="5" s="1"/>
  <c r="I120" i="6"/>
  <c r="I19" i="5" s="1"/>
  <c r="D120" i="6"/>
  <c r="D19" i="5" s="1"/>
  <c r="F110" i="6"/>
  <c r="F18" i="5" s="1"/>
  <c r="G110" i="6"/>
  <c r="G18" i="5" s="1"/>
  <c r="H110" i="6"/>
  <c r="H18" i="5" s="1"/>
  <c r="I110" i="6"/>
  <c r="I18" i="5" s="1"/>
  <c r="D110" i="6"/>
  <c r="D18" i="5" s="1"/>
  <c r="F103" i="6"/>
  <c r="F17" i="5" s="1"/>
  <c r="G103" i="6"/>
  <c r="G17" i="5" s="1"/>
  <c r="H103" i="6"/>
  <c r="H17" i="5" s="1"/>
  <c r="I103" i="6"/>
  <c r="I17" i="5" s="1"/>
  <c r="D103" i="6"/>
  <c r="D17" i="5" s="1"/>
  <c r="F86" i="6"/>
  <c r="F16" i="5" s="1"/>
  <c r="G86" i="6"/>
  <c r="G16" i="5" s="1"/>
  <c r="H86" i="6"/>
  <c r="H16" i="5" s="1"/>
  <c r="I86" i="6"/>
  <c r="I16" i="5" s="1"/>
  <c r="D86" i="6"/>
  <c r="D16" i="5" s="1"/>
  <c r="F80" i="6"/>
  <c r="F15" i="5" s="1"/>
  <c r="G80" i="6"/>
  <c r="G15" i="5" s="1"/>
  <c r="H80" i="6"/>
  <c r="H15" i="5" s="1"/>
  <c r="I80" i="6"/>
  <c r="I15" i="5" s="1"/>
  <c r="D80" i="6"/>
  <c r="D15" i="5" s="1"/>
  <c r="F75" i="6"/>
  <c r="F14" i="5" s="1"/>
  <c r="G75" i="6"/>
  <c r="G14" i="5" s="1"/>
  <c r="H75" i="6"/>
  <c r="H14" i="5" s="1"/>
  <c r="I75" i="6"/>
  <c r="I14" i="5" s="1"/>
  <c r="D75" i="6"/>
  <c r="D14" i="5" s="1"/>
  <c r="F69" i="6"/>
  <c r="F13" i="5" s="1"/>
  <c r="G69" i="6"/>
  <c r="G13" i="5" s="1"/>
  <c r="H69" i="6"/>
  <c r="H13" i="5" s="1"/>
  <c r="I69" i="6"/>
  <c r="I13" i="5" s="1"/>
  <c r="D69" i="6"/>
  <c r="D13" i="5" s="1"/>
  <c r="F65" i="6"/>
  <c r="F12" i="5" s="1"/>
  <c r="G65" i="6"/>
  <c r="G12" i="5" s="1"/>
  <c r="H65" i="6"/>
  <c r="H12" i="5" s="1"/>
  <c r="I65" i="6"/>
  <c r="I12" i="5" s="1"/>
  <c r="D65" i="6"/>
  <c r="D12" i="5" s="1"/>
  <c r="F56" i="6"/>
  <c r="F11" i="5" s="1"/>
  <c r="G56" i="6"/>
  <c r="G11" i="5" s="1"/>
  <c r="H56" i="6"/>
  <c r="H11" i="5" s="1"/>
  <c r="I56" i="6"/>
  <c r="I11" i="5" s="1"/>
  <c r="D56" i="6"/>
  <c r="D11" i="5" s="1"/>
  <c r="F53" i="6"/>
  <c r="F10" i="5" s="1"/>
  <c r="G53" i="6"/>
  <c r="G10" i="5" s="1"/>
  <c r="H53" i="6"/>
  <c r="H10" i="5" s="1"/>
  <c r="I53" i="6"/>
  <c r="I10" i="5" s="1"/>
  <c r="D53" i="6"/>
  <c r="D10" i="5" s="1"/>
  <c r="F50" i="6"/>
  <c r="F9" i="5" s="1"/>
  <c r="G50" i="6"/>
  <c r="G9" i="5" s="1"/>
  <c r="H50" i="6"/>
  <c r="H9" i="5" s="1"/>
  <c r="I50" i="6"/>
  <c r="I9" i="5" s="1"/>
  <c r="D50" i="6"/>
  <c r="D9" i="5" s="1"/>
  <c r="F47" i="6"/>
  <c r="F8" i="5" s="1"/>
  <c r="G47" i="6"/>
  <c r="G8" i="5" s="1"/>
  <c r="H47" i="6"/>
  <c r="H8" i="5" s="1"/>
  <c r="I47" i="6"/>
  <c r="I8" i="5" s="1"/>
  <c r="D47" i="6"/>
  <c r="D8" i="5" s="1"/>
  <c r="F44" i="6"/>
  <c r="F7" i="5" s="1"/>
  <c r="G44" i="6"/>
  <c r="H44"/>
  <c r="I44"/>
  <c r="I7" i="5" s="1"/>
  <c r="D44" i="6"/>
  <c r="D7" i="5" s="1"/>
  <c r="H169" i="6" l="1"/>
  <c r="G169"/>
  <c r="G7" i="5"/>
  <c r="G27" s="1"/>
  <c r="H7"/>
  <c r="H27" s="1"/>
  <c r="I27"/>
  <c r="F27"/>
  <c r="I169" i="6"/>
  <c r="F169"/>
  <c r="D27" i="5"/>
  <c r="D169" i="6"/>
  <c r="E156" i="3" l="1"/>
  <c r="F156"/>
  <c r="E157"/>
  <c r="F157"/>
  <c r="E158"/>
  <c r="F158"/>
  <c r="E159"/>
  <c r="F159"/>
  <c r="E160"/>
  <c r="F160"/>
  <c r="E161"/>
  <c r="F161"/>
  <c r="F155"/>
  <c r="E155"/>
  <c r="F152"/>
  <c r="F153" s="1"/>
  <c r="E152"/>
  <c r="E153" s="1"/>
  <c r="E147"/>
  <c r="F147"/>
  <c r="E148"/>
  <c r="F148"/>
  <c r="E149"/>
  <c r="F149"/>
  <c r="F146"/>
  <c r="E146"/>
  <c r="F143"/>
  <c r="F144" s="1"/>
  <c r="E143"/>
  <c r="E144" s="1"/>
  <c r="F140"/>
  <c r="F141" s="1"/>
  <c r="E140"/>
  <c r="E141" s="1"/>
  <c r="E129"/>
  <c r="F129"/>
  <c r="E130"/>
  <c r="F130"/>
  <c r="E131"/>
  <c r="F131"/>
  <c r="E132"/>
  <c r="F132"/>
  <c r="E133"/>
  <c r="F133"/>
  <c r="E134"/>
  <c r="F134"/>
  <c r="E135"/>
  <c r="F135"/>
  <c r="E136"/>
  <c r="F136"/>
  <c r="E137"/>
  <c r="F137"/>
  <c r="F128"/>
  <c r="E128"/>
  <c r="E118"/>
  <c r="F118"/>
  <c r="E119"/>
  <c r="F119"/>
  <c r="E120"/>
  <c r="F120"/>
  <c r="E121"/>
  <c r="F121"/>
  <c r="E122"/>
  <c r="F122"/>
  <c r="E123"/>
  <c r="F123"/>
  <c r="E124"/>
  <c r="F124"/>
  <c r="E125"/>
  <c r="F125"/>
  <c r="F117"/>
  <c r="E117"/>
  <c r="E108"/>
  <c r="F108"/>
  <c r="E109"/>
  <c r="F109"/>
  <c r="E110"/>
  <c r="F110"/>
  <c r="E111"/>
  <c r="F111"/>
  <c r="E112"/>
  <c r="F112"/>
  <c r="E113"/>
  <c r="F113"/>
  <c r="E114"/>
  <c r="F114"/>
  <c r="F107"/>
  <c r="E107"/>
  <c r="E101"/>
  <c r="F101"/>
  <c r="E102"/>
  <c r="F102"/>
  <c r="E103"/>
  <c r="F103"/>
  <c r="E104"/>
  <c r="F104"/>
  <c r="F100"/>
  <c r="E100"/>
  <c r="E84"/>
  <c r="F84"/>
  <c r="E85"/>
  <c r="F85"/>
  <c r="E86"/>
  <c r="F86"/>
  <c r="E87"/>
  <c r="F87"/>
  <c r="E88"/>
  <c r="F88"/>
  <c r="E89"/>
  <c r="F89"/>
  <c r="E90"/>
  <c r="F90"/>
  <c r="E91"/>
  <c r="F91"/>
  <c r="E92"/>
  <c r="F92"/>
  <c r="E93"/>
  <c r="F93"/>
  <c r="E94"/>
  <c r="F94"/>
  <c r="E95"/>
  <c r="F95"/>
  <c r="E96"/>
  <c r="F96"/>
  <c r="E97"/>
  <c r="F97"/>
  <c r="F83"/>
  <c r="E83"/>
  <c r="E78"/>
  <c r="F78"/>
  <c r="E79"/>
  <c r="F79"/>
  <c r="E80"/>
  <c r="F80"/>
  <c r="F77"/>
  <c r="E77"/>
  <c r="E73"/>
  <c r="F73"/>
  <c r="E74"/>
  <c r="F74"/>
  <c r="F72"/>
  <c r="E72"/>
  <c r="E67"/>
  <c r="F67"/>
  <c r="E68"/>
  <c r="F68"/>
  <c r="E69"/>
  <c r="F69"/>
  <c r="F66"/>
  <c r="E66"/>
  <c r="E63"/>
  <c r="F63"/>
  <c r="E62"/>
  <c r="F62"/>
  <c r="E54"/>
  <c r="F54"/>
  <c r="E55"/>
  <c r="F55"/>
  <c r="E56"/>
  <c r="F56"/>
  <c r="E57"/>
  <c r="F57"/>
  <c r="E58"/>
  <c r="F58"/>
  <c r="E59"/>
  <c r="F59"/>
  <c r="F53"/>
  <c r="E53"/>
  <c r="F50"/>
  <c r="F51" s="1"/>
  <c r="E50"/>
  <c r="E51" s="1"/>
  <c r="F47"/>
  <c r="F48" s="1"/>
  <c r="E47"/>
  <c r="E48" s="1"/>
  <c r="E44"/>
  <c r="E45" s="1"/>
  <c r="F44"/>
  <c r="F45" s="1"/>
  <c r="F41"/>
  <c r="F42" s="1"/>
  <c r="E41"/>
  <c r="E42" s="1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E22"/>
  <c r="F22"/>
  <c r="E23"/>
  <c r="F23"/>
  <c r="E24"/>
  <c r="F24"/>
  <c r="E25"/>
  <c r="F25"/>
  <c r="E26"/>
  <c r="F26"/>
  <c r="E27"/>
  <c r="F27"/>
  <c r="E28"/>
  <c r="F28"/>
  <c r="E29"/>
  <c r="F29"/>
  <c r="E30"/>
  <c r="F30"/>
  <c r="E31"/>
  <c r="F31"/>
  <c r="E32"/>
  <c r="F32"/>
  <c r="E33"/>
  <c r="F33"/>
  <c r="E34"/>
  <c r="F34"/>
  <c r="E35"/>
  <c r="F35"/>
  <c r="E36"/>
  <c r="F36"/>
  <c r="E37"/>
  <c r="F37"/>
  <c r="E38"/>
  <c r="F38"/>
  <c r="F4"/>
  <c r="E4"/>
  <c r="F60" l="1"/>
  <c r="F81"/>
  <c r="F98"/>
  <c r="F115"/>
  <c r="F126"/>
  <c r="F162"/>
  <c r="F39"/>
  <c r="E60"/>
  <c r="E81"/>
  <c r="E98"/>
  <c r="E115"/>
  <c r="E126"/>
  <c r="E162"/>
  <c r="E64"/>
  <c r="E39"/>
  <c r="E70"/>
  <c r="E75"/>
  <c r="E105"/>
  <c r="F70"/>
  <c r="F75"/>
  <c r="F105"/>
  <c r="F138"/>
  <c r="F150"/>
  <c r="F64"/>
  <c r="E138"/>
  <c r="E150"/>
  <c r="D4" i="4"/>
  <c r="F163" i="3" l="1"/>
  <c r="E163"/>
  <c r="D160" i="10" l="1"/>
  <c r="D159"/>
  <c r="D158"/>
  <c r="D157"/>
  <c r="D156"/>
  <c r="D155"/>
  <c r="D154"/>
  <c r="D151"/>
  <c r="D152" s="1"/>
  <c r="D148"/>
  <c r="D147"/>
  <c r="D146"/>
  <c r="D145"/>
  <c r="D142"/>
  <c r="D143" s="1"/>
  <c r="D139"/>
  <c r="D140" s="1"/>
  <c r="D136"/>
  <c r="D135"/>
  <c r="D134"/>
  <c r="D133"/>
  <c r="D132"/>
  <c r="D131"/>
  <c r="D130"/>
  <c r="D129"/>
  <c r="D128"/>
  <c r="D127"/>
  <c r="D124"/>
  <c r="D123"/>
  <c r="D122"/>
  <c r="D121"/>
  <c r="D120"/>
  <c r="D119"/>
  <c r="D118"/>
  <c r="D117"/>
  <c r="D116"/>
  <c r="D113"/>
  <c r="D112"/>
  <c r="D111"/>
  <c r="D110"/>
  <c r="D109"/>
  <c r="D108"/>
  <c r="D107"/>
  <c r="D106"/>
  <c r="D103"/>
  <c r="D102"/>
  <c r="D101"/>
  <c r="D100"/>
  <c r="D99"/>
  <c r="D96"/>
  <c r="D95"/>
  <c r="D94"/>
  <c r="D93"/>
  <c r="D92"/>
  <c r="D91"/>
  <c r="D90"/>
  <c r="D89"/>
  <c r="D88"/>
  <c r="D87"/>
  <c r="D86"/>
  <c r="D85"/>
  <c r="D84"/>
  <c r="D83"/>
  <c r="D82"/>
  <c r="D79"/>
  <c r="D78"/>
  <c r="D77"/>
  <c r="D76"/>
  <c r="D73"/>
  <c r="D72"/>
  <c r="D71"/>
  <c r="D68"/>
  <c r="D67"/>
  <c r="D66"/>
  <c r="D65"/>
  <c r="D62"/>
  <c r="D61"/>
  <c r="D58"/>
  <c r="D57"/>
  <c r="D56"/>
  <c r="D55"/>
  <c r="D54"/>
  <c r="D53"/>
  <c r="D52"/>
  <c r="D49"/>
  <c r="D50" s="1"/>
  <c r="D46"/>
  <c r="D47" s="1"/>
  <c r="D43"/>
  <c r="D44" s="1"/>
  <c r="D40"/>
  <c r="D41" s="1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63" l="1"/>
  <c r="D161"/>
  <c r="D38"/>
  <c r="D104"/>
  <c r="D69"/>
  <c r="D97"/>
  <c r="D137"/>
  <c r="D74"/>
  <c r="D149"/>
  <c r="D59"/>
  <c r="D80"/>
  <c r="D114"/>
  <c r="D125"/>
  <c r="D162" l="1"/>
  <c r="D4" i="3" l="1"/>
  <c r="E9" i="6" s="1"/>
  <c r="D161" i="3" l="1"/>
  <c r="E166" i="6" s="1"/>
  <c r="D160" i="3"/>
  <c r="E165" i="6" s="1"/>
  <c r="D159" i="3"/>
  <c r="E164" i="6" s="1"/>
  <c r="D158" i="3"/>
  <c r="E163" i="6" s="1"/>
  <c r="D157" i="3"/>
  <c r="E162" i="6" s="1"/>
  <c r="D156" i="3"/>
  <c r="E161" i="6" s="1"/>
  <c r="D155" i="3"/>
  <c r="E160" i="6" s="1"/>
  <c r="D152" i="3"/>
  <c r="D149"/>
  <c r="E154" i="6" s="1"/>
  <c r="D148" i="3"/>
  <c r="E153" i="6" s="1"/>
  <c r="D147" i="3"/>
  <c r="E152" i="6" s="1"/>
  <c r="D146" i="3"/>
  <c r="E151" i="6" s="1"/>
  <c r="D143" i="3"/>
  <c r="D140"/>
  <c r="D137"/>
  <c r="E142" i="6" s="1"/>
  <c r="D136" i="3"/>
  <c r="E141" i="6" s="1"/>
  <c r="D135" i="3"/>
  <c r="E140" i="6" s="1"/>
  <c r="D134" i="3"/>
  <c r="E139" i="6" s="1"/>
  <c r="D133" i="3"/>
  <c r="E138" i="6" s="1"/>
  <c r="D132" i="3"/>
  <c r="E137" i="6" s="1"/>
  <c r="D131" i="3"/>
  <c r="E136" i="6" s="1"/>
  <c r="D130" i="3"/>
  <c r="E135" i="6" s="1"/>
  <c r="D129" i="3"/>
  <c r="E134" i="6" s="1"/>
  <c r="D128" i="3"/>
  <c r="E133" i="6" s="1"/>
  <c r="D125" i="3"/>
  <c r="E130" i="6" s="1"/>
  <c r="D124" i="3"/>
  <c r="E129" i="6" s="1"/>
  <c r="D123" i="3"/>
  <c r="E128" i="6" s="1"/>
  <c r="D122" i="3"/>
  <c r="E127" i="6" s="1"/>
  <c r="D121" i="3"/>
  <c r="E126" i="6" s="1"/>
  <c r="D120" i="3"/>
  <c r="E125" i="6" s="1"/>
  <c r="D119" i="3"/>
  <c r="E124" i="6" s="1"/>
  <c r="D118" i="3"/>
  <c r="E123" i="6" s="1"/>
  <c r="D117" i="3"/>
  <c r="E122" i="6" s="1"/>
  <c r="D114" i="3"/>
  <c r="E119" i="6" s="1"/>
  <c r="D113" i="3"/>
  <c r="E118" i="6" s="1"/>
  <c r="D112" i="3"/>
  <c r="E117" i="6" s="1"/>
  <c r="D111" i="3"/>
  <c r="E116" i="6" s="1"/>
  <c r="D110" i="3"/>
  <c r="E115" i="6" s="1"/>
  <c r="D109" i="3"/>
  <c r="E114" i="6" s="1"/>
  <c r="D108" i="3"/>
  <c r="E113" i="6" s="1"/>
  <c r="D107" i="3"/>
  <c r="E112" i="6" s="1"/>
  <c r="D104" i="3"/>
  <c r="E109" i="6" s="1"/>
  <c r="D103" i="3"/>
  <c r="E108" i="6" s="1"/>
  <c r="D102" i="3"/>
  <c r="E107" i="6" s="1"/>
  <c r="D101" i="3"/>
  <c r="E106" i="6" s="1"/>
  <c r="D100" i="3"/>
  <c r="E105" i="6" s="1"/>
  <c r="D97" i="3"/>
  <c r="E102" i="6" s="1"/>
  <c r="D96" i="3"/>
  <c r="E101" i="6" s="1"/>
  <c r="D95" i="3"/>
  <c r="E100" i="6" s="1"/>
  <c r="D94" i="3"/>
  <c r="E99" i="6" s="1"/>
  <c r="D93" i="3"/>
  <c r="E98" i="6" s="1"/>
  <c r="D92" i="3"/>
  <c r="E97" i="6" s="1"/>
  <c r="D91" i="3"/>
  <c r="E96" i="6" s="1"/>
  <c r="D90" i="3"/>
  <c r="E95" i="6" s="1"/>
  <c r="D89" i="3"/>
  <c r="E94" i="6" s="1"/>
  <c r="D88" i="3"/>
  <c r="E93" i="6" s="1"/>
  <c r="D87" i="3"/>
  <c r="E92" i="6" s="1"/>
  <c r="D86" i="3"/>
  <c r="E91" i="6" s="1"/>
  <c r="D85" i="3"/>
  <c r="E90" i="6" s="1"/>
  <c r="D84" i="3"/>
  <c r="E89" i="6" s="1"/>
  <c r="D83" i="3"/>
  <c r="E88" i="6" s="1"/>
  <c r="D80" i="3"/>
  <c r="E85" i="6" s="1"/>
  <c r="D79" i="3"/>
  <c r="E84" i="6" s="1"/>
  <c r="D78" i="3"/>
  <c r="E83" i="6" s="1"/>
  <c r="D77" i="3"/>
  <c r="E82" i="6" s="1"/>
  <c r="D74" i="3"/>
  <c r="E79" i="6" s="1"/>
  <c r="D73" i="3"/>
  <c r="E78" i="6" s="1"/>
  <c r="D72" i="3"/>
  <c r="E77" i="6" s="1"/>
  <c r="D69" i="3"/>
  <c r="E74" i="6" s="1"/>
  <c r="D68" i="3"/>
  <c r="E73" i="6" s="1"/>
  <c r="D67" i="3"/>
  <c r="E72" i="6" s="1"/>
  <c r="D66" i="3"/>
  <c r="E71" i="6" s="1"/>
  <c r="D63" i="3"/>
  <c r="E68" i="6" s="1"/>
  <c r="D62" i="3"/>
  <c r="E67" i="6" s="1"/>
  <c r="D59" i="3"/>
  <c r="E64" i="6" s="1"/>
  <c r="D58" i="3"/>
  <c r="E63" i="6" s="1"/>
  <c r="D57" i="3"/>
  <c r="E62" i="6" s="1"/>
  <c r="D56" i="3"/>
  <c r="E61" i="6" s="1"/>
  <c r="D55" i="3"/>
  <c r="E60" i="6" s="1"/>
  <c r="D54" i="3"/>
  <c r="E59" i="6" s="1"/>
  <c r="D53" i="3"/>
  <c r="E58" i="6" s="1"/>
  <c r="D50" i="3"/>
  <c r="D47"/>
  <c r="D44"/>
  <c r="D41"/>
  <c r="D5"/>
  <c r="E10" i="6" s="1"/>
  <c r="D6" i="3"/>
  <c r="E11" i="6" s="1"/>
  <c r="D7" i="3"/>
  <c r="E12" i="6" s="1"/>
  <c r="D8" i="3"/>
  <c r="E13" i="6" s="1"/>
  <c r="D9" i="3"/>
  <c r="E14" i="6" s="1"/>
  <c r="D10" i="3"/>
  <c r="E15" i="6" s="1"/>
  <c r="D11" i="3"/>
  <c r="E16" i="6" s="1"/>
  <c r="D12" i="3"/>
  <c r="E17" i="6" s="1"/>
  <c r="D13" i="3"/>
  <c r="E18" i="6" s="1"/>
  <c r="D14" i="3"/>
  <c r="E19" i="6" s="1"/>
  <c r="D15" i="3"/>
  <c r="E20" i="6" s="1"/>
  <c r="D16" i="3"/>
  <c r="E21" i="6" s="1"/>
  <c r="D17" i="3"/>
  <c r="E22" i="6" s="1"/>
  <c r="D18" i="3"/>
  <c r="E23" i="6" s="1"/>
  <c r="D19" i="3"/>
  <c r="E24" i="6" s="1"/>
  <c r="D20" i="3"/>
  <c r="E25" i="6" s="1"/>
  <c r="D21" i="3"/>
  <c r="E26" i="6" s="1"/>
  <c r="D22" i="3"/>
  <c r="E27" i="6" s="1"/>
  <c r="D23" i="3"/>
  <c r="E28" i="6" s="1"/>
  <c r="D24" i="3"/>
  <c r="E29" i="6" s="1"/>
  <c r="D25" i="3"/>
  <c r="E30" i="6" s="1"/>
  <c r="D26" i="3"/>
  <c r="E31" i="6" s="1"/>
  <c r="D27" i="3"/>
  <c r="E32" i="6" s="1"/>
  <c r="D28" i="3"/>
  <c r="E33" i="6" s="1"/>
  <c r="D29" i="3"/>
  <c r="E34" i="6" s="1"/>
  <c r="D30" i="3"/>
  <c r="E35" i="6" s="1"/>
  <c r="D31" i="3"/>
  <c r="E36" i="6" s="1"/>
  <c r="D32" i="3"/>
  <c r="E37" i="6" s="1"/>
  <c r="D33" i="3"/>
  <c r="E38" i="6" s="1"/>
  <c r="D34" i="3"/>
  <c r="E39" i="6" s="1"/>
  <c r="D35" i="3"/>
  <c r="E40" i="6" s="1"/>
  <c r="D36" i="3"/>
  <c r="E41" i="6" s="1"/>
  <c r="D37" i="3"/>
  <c r="E42" i="6" s="1"/>
  <c r="D38" i="3"/>
  <c r="E43" i="6" s="1"/>
  <c r="E86" l="1"/>
  <c r="E16" i="5" s="1"/>
  <c r="E44" i="6"/>
  <c r="E7" i="5" s="1"/>
  <c r="D51" i="3"/>
  <c r="E55" i="6"/>
  <c r="E56" s="1"/>
  <c r="E11" i="5" s="1"/>
  <c r="E69" i="6"/>
  <c r="E13" i="5" s="1"/>
  <c r="D141" i="3"/>
  <c r="E145" i="6"/>
  <c r="E146" s="1"/>
  <c r="E22" i="5" s="1"/>
  <c r="E167" i="6"/>
  <c r="E26" i="5" s="1"/>
  <c r="D48" i="3"/>
  <c r="E52" i="6"/>
  <c r="E53" s="1"/>
  <c r="E10" i="5" s="1"/>
  <c r="D42" i="3"/>
  <c r="E46" i="6"/>
  <c r="E47" s="1"/>
  <c r="E8" i="5" s="1"/>
  <c r="E103" i="6"/>
  <c r="E17" i="5" s="1"/>
  <c r="E110" i="6"/>
  <c r="E18" i="5" s="1"/>
  <c r="E131" i="6"/>
  <c r="E20" i="5" s="1"/>
  <c r="D144" i="3"/>
  <c r="E148" i="6"/>
  <c r="E149" s="1"/>
  <c r="E23" i="5" s="1"/>
  <c r="D45" i="3"/>
  <c r="E49" i="6"/>
  <c r="E50" s="1"/>
  <c r="E9" i="5" s="1"/>
  <c r="E65" i="6"/>
  <c r="E12" i="5" s="1"/>
  <c r="E75" i="6"/>
  <c r="E14" i="5" s="1"/>
  <c r="E80" i="6"/>
  <c r="E15" i="5" s="1"/>
  <c r="E120" i="6"/>
  <c r="E19" i="5" s="1"/>
  <c r="E143" i="6"/>
  <c r="E21" i="5" s="1"/>
  <c r="E155" i="6"/>
  <c r="E24" i="5" s="1"/>
  <c r="D153" i="3"/>
  <c r="E157" i="6"/>
  <c r="E158" s="1"/>
  <c r="E25" i="5" s="1"/>
  <c r="D162" i="3"/>
  <c r="D70"/>
  <c r="D138"/>
  <c r="D150"/>
  <c r="D105"/>
  <c r="D60"/>
  <c r="D81"/>
  <c r="D98"/>
  <c r="D115"/>
  <c r="D126"/>
  <c r="D75"/>
  <c r="D39"/>
  <c r="E27" i="5" l="1"/>
  <c r="E169" i="6"/>
  <c r="D64" i="3"/>
  <c r="D163" l="1"/>
  <c r="D19" i="14" l="1"/>
  <c r="D22" s="1"/>
  <c r="H13" i="17" l="1"/>
  <c r="J13" s="1"/>
  <c r="M13" s="1"/>
</calcChain>
</file>

<file path=xl/sharedStrings.xml><?xml version="1.0" encoding="utf-8"?>
<sst xmlns="http://schemas.openxmlformats.org/spreadsheetml/2006/main" count="1947" uniqueCount="638">
  <si>
    <t>SUB-TOTAL INTANGIBLE ASSETS</t>
  </si>
  <si>
    <t>BROADCAST RIGHTS</t>
  </si>
  <si>
    <t>RESEARCH &amp; DEVELOPMENT</t>
  </si>
  <si>
    <t>FRANCHISE</t>
  </si>
  <si>
    <t>TRADE MARK</t>
  </si>
  <si>
    <t>COPYRIGHT</t>
  </si>
  <si>
    <t>PATENT RIGHT</t>
  </si>
  <si>
    <t>GOODWILL (ACQUIRED)</t>
  </si>
  <si>
    <t>INTANGIBLE ASSETS</t>
  </si>
  <si>
    <t>SUB-TOTAL ASSETS-UNDER-CONSTRUCTION</t>
  </si>
  <si>
    <t>ASSETS-UNDER-CONSTRUCTION</t>
  </si>
  <si>
    <t>SUB-TOTAL SPECIALISED ASSETS-GENERAL</t>
  </si>
  <si>
    <t>LABORATORY MEDICAL EQUIPMENTS</t>
  </si>
  <si>
    <t>BIOLOGICAL ASSETS</t>
  </si>
  <si>
    <t>POLICE/PARA-MILITARY EQUIPMENT</t>
  </si>
  <si>
    <t>MILITARY EQUIPMENT</t>
  </si>
  <si>
    <t>SPECIALISED ASSETS-GENERAL</t>
  </si>
  <si>
    <t>SUB-TOTAL LEASED ASSETS-FINANCE LEASE</t>
  </si>
  <si>
    <t>LEASED ASSETS</t>
  </si>
  <si>
    <t>LEASED ASSETS-FINANCE LEASE</t>
  </si>
  <si>
    <t>SUB-TOTAL SERVICE CONCESSION ASSETS (PPP)-GENERAL</t>
  </si>
  <si>
    <t>SERVICE CONCESSION ASSETS (PPP)</t>
  </si>
  <si>
    <t>SERVICE CONCESSION ASSETS (PPP)-GENERAL</t>
  </si>
  <si>
    <t>SUB-TOTAL FURNITURE &amp; FITTINGS - GENERAL</t>
  </si>
  <si>
    <t>REFRIDGERATOR</t>
  </si>
  <si>
    <t>CEILING FANS</t>
  </si>
  <si>
    <t>SHELVES</t>
  </si>
  <si>
    <t>STOOLS</t>
  </si>
  <si>
    <t>AIR -CONDITIONER</t>
  </si>
  <si>
    <t>RADIO SETS</t>
  </si>
  <si>
    <t>TELEVISION SETS</t>
  </si>
  <si>
    <t>SAFES/FILE CABINETS/ CUPBOARDS</t>
  </si>
  <si>
    <t>TABLES</t>
  </si>
  <si>
    <t>CHAIRS</t>
  </si>
  <si>
    <t>FURNITURE &amp; FITTINGS - GENERAL</t>
  </si>
  <si>
    <t>SUB-TOTAL OFFICE EQUIPMENT - GENERAL</t>
  </si>
  <si>
    <t>BINDING EQUIPMENT</t>
  </si>
  <si>
    <t>PROJECTORS</t>
  </si>
  <si>
    <t>SHREDDING MACHINES</t>
  </si>
  <si>
    <t>TYPE-WRITERS</t>
  </si>
  <si>
    <t>PHOTOCOPIERS</t>
  </si>
  <si>
    <t>FAX MACHINE</t>
  </si>
  <si>
    <t>SCANNERS</t>
  </si>
  <si>
    <t>PRINTERS</t>
  </si>
  <si>
    <t>COMPUTERS/NETWORKING EQUIPMENT</t>
  </si>
  <si>
    <t>OFFICE EQUIPMENT - GENERAL</t>
  </si>
  <si>
    <t>SUB-TOTAL FIXED ASSETS - GENERAL</t>
  </si>
  <si>
    <t>BICYCLE</t>
  </si>
  <si>
    <t>MOTOR CYCLES</t>
  </si>
  <si>
    <t>TRICYCLE</t>
  </si>
  <si>
    <t>MOTOR VEHICLES</t>
  </si>
  <si>
    <t>BOATS</t>
  </si>
  <si>
    <t>TRAINS</t>
  </si>
  <si>
    <t>AIR CRAFTS</t>
  </si>
  <si>
    <t>SHIPS</t>
  </si>
  <si>
    <t>FIXED ASSETS - GENERAL</t>
  </si>
  <si>
    <t>SUB-TOTAL PLANT &amp; MACHINERY - GENERAL</t>
  </si>
  <si>
    <t>POWER GENERATING SETS</t>
  </si>
  <si>
    <t>POWER PLANTS</t>
  </si>
  <si>
    <t>NAVIGATIONAL EQUIPMENT</t>
  </si>
  <si>
    <t>INDUSTRIAL EQUIPMENT</t>
  </si>
  <si>
    <t>EARTH MOVING EQUIPMENT - BULL DOZERS ETC.</t>
  </si>
  <si>
    <t>PLANT &amp; MACHINERY - GENERAL</t>
  </si>
  <si>
    <t>SUB-TOTAL INFRASTRUCTURE - GENERAL</t>
  </si>
  <si>
    <t>WASTE DISPOSAL EQUIPMENT</t>
  </si>
  <si>
    <t>BOREHOLES &amp; OTHER WATER FACILITIES</t>
  </si>
  <si>
    <t>HERITAGE ASSETS</t>
  </si>
  <si>
    <t>MONUMENTS</t>
  </si>
  <si>
    <t>SPECIALISED RESEARCH EQUIPMENT (E.G. SATELLITE)</t>
  </si>
  <si>
    <t>DAMS</t>
  </si>
  <si>
    <t>SEWAGE/ DRAINAGE NETWORK</t>
  </si>
  <si>
    <t>WATER DISTRIBUTION NETWORK</t>
  </si>
  <si>
    <t>ELECTRICITY TRANSMISSION NETWORK</t>
  </si>
  <si>
    <t>SECURITY INSTALLATIONS/ EQUIPMENT</t>
  </si>
  <si>
    <t>ZOOS, PARKS &amp; RESERVES</t>
  </si>
  <si>
    <t>HARBOURS/ SEA PORTS/JETTIES</t>
  </si>
  <si>
    <t>AIRPORTS</t>
  </si>
  <si>
    <t>ROADS &amp; BRIDGES</t>
  </si>
  <si>
    <t>RAILS</t>
  </si>
  <si>
    <t>INFRASTRUCTURE - GENERAL</t>
  </si>
  <si>
    <t>SUB-TOTAL LAND &amp; BUILDING - GENERAL</t>
  </si>
  <si>
    <t>OTHER STORAGE FACILITIES</t>
  </si>
  <si>
    <t>SILOS</t>
  </si>
  <si>
    <t>LAND &amp; BUILDINGS - RESIDENTIAL</t>
  </si>
  <si>
    <t>LAND &amp; BUILDINGS - ADMINISTRATIVE</t>
  </si>
  <si>
    <t>LAND &amp; BUILDING - GENERAL</t>
  </si>
  <si>
    <t>SUB-TOTAL FOREIGN LOANS</t>
  </si>
  <si>
    <t>LOAN TO FOREIGN COMPANIES</t>
  </si>
  <si>
    <t>LOAN TO FOREIGN/INTERNATIONAL ORGANIZATIONS</t>
  </si>
  <si>
    <t>LOAN TO FOREIGN GOVERNMENTS</t>
  </si>
  <si>
    <t>FOREIGN LOANS</t>
  </si>
  <si>
    <t>SUB-TOTAL LOCAL LOANS</t>
  </si>
  <si>
    <t>LOAN TO PRIVATE COMPANIES</t>
  </si>
  <si>
    <t xml:space="preserve">LOAN TO GOVERNMENT OWNED COMPANIES </t>
  </si>
  <si>
    <t>LOAN TO LOCAL GOVERNMENTS</t>
  </si>
  <si>
    <t xml:space="preserve">LOAN TO OTHER STATE GOVERNMENTS </t>
  </si>
  <si>
    <t>LOCAL LOANS</t>
  </si>
  <si>
    <t>SUB-TOTAL FOREIGN INVESTMENTS</t>
  </si>
  <si>
    <t>FOREIGN INVESTMENTS: NON QUOTED COMPANIES</t>
  </si>
  <si>
    <t>FOREIGN INVESTMENTS: QUOTED COMPANIES</t>
  </si>
  <si>
    <t>FOREIGN  INVESTMENTS</t>
  </si>
  <si>
    <t>SUB-TOTAL LOCAL INVESTMENTS</t>
  </si>
  <si>
    <t>INVESTMENT IN PUBLIC CORPORATIONS</t>
  </si>
  <si>
    <t>INVESTMENT IN DERIVIATIVES</t>
  </si>
  <si>
    <t>INVESTMENT IN TREASURY BONDS</t>
  </si>
  <si>
    <t>INVESTMENT IN TREASURY BILLS OF OTHER GOVERNMENTS</t>
  </si>
  <si>
    <t>INVESTMENT IN NIGERIAN TREASURY BILLS (NTBs)</t>
  </si>
  <si>
    <t>LOCAL INVESTMENTS: NON QUOTED COMPANIES</t>
  </si>
  <si>
    <t>LOCAL INVESTMENTS: QUOTED COMPANIES</t>
  </si>
  <si>
    <t>LOCAL INVESTMENTS</t>
  </si>
  <si>
    <t>SUB-TOTAL IMPREST</t>
  </si>
  <si>
    <t>IMPREST</t>
  </si>
  <si>
    <t>SUB-TOTAL ADMINISTRATIVE ADVANCES</t>
  </si>
  <si>
    <t>ADMINISTRATIVE ADVANCES</t>
  </si>
  <si>
    <t>SUB-TOTAL PERSONAL ADVANCES</t>
  </si>
  <si>
    <t>PERSONAL ADVANCES</t>
  </si>
  <si>
    <t>SUB-TOTAL WORK IN PROGRESS</t>
  </si>
  <si>
    <t>WORK IN PROGRESS</t>
  </si>
  <si>
    <t>SUB-TOTAL INVENTORIES</t>
  </si>
  <si>
    <t>OTHER STOCK</t>
  </si>
  <si>
    <t>UNIFORM STORE</t>
  </si>
  <si>
    <t>LABORATORY EQUIPMENT STORE</t>
  </si>
  <si>
    <t>CLASS WARE/APPARATOS STORE</t>
  </si>
  <si>
    <t>VETERINARY STORE</t>
  </si>
  <si>
    <t>ANIMAL FEED STORE</t>
  </si>
  <si>
    <t>PLANT/EQUIPMENT SPARE STORE</t>
  </si>
  <si>
    <t>PLANT/EQUIPMENT STORE</t>
  </si>
  <si>
    <t>FURNITURE STORE</t>
  </si>
  <si>
    <t>SHIP SPARE STORE</t>
  </si>
  <si>
    <t>RAIL SPARE STORE</t>
  </si>
  <si>
    <t>MOTOR SPARE STORE</t>
  </si>
  <si>
    <t>PERISHABLE STORE</t>
  </si>
  <si>
    <t>GRAINS STORE</t>
  </si>
  <si>
    <t>ELECTRICAL/ELECTRONIC STORE</t>
  </si>
  <si>
    <t>PROJECT STORE ( IPPIS, GIFMIS, IPSAS, E.T.C.)</t>
  </si>
  <si>
    <t>EQUIPMENT STORE</t>
  </si>
  <si>
    <t>PROVISIONAL STORE</t>
  </si>
  <si>
    <t>COMPUTER/INFORMATION TECHNOLOGY STORE</t>
  </si>
  <si>
    <t>AIRCRAFT SPARE STORE</t>
  </si>
  <si>
    <t>PROPERTY HELD FOR SALE</t>
  </si>
  <si>
    <t>STAMPS</t>
  </si>
  <si>
    <t>UNISSUED CURRENCY</t>
  </si>
  <si>
    <t>STRATEGIC STOCK PILES</t>
  </si>
  <si>
    <t>BUILDING MATERIALS</t>
  </si>
  <si>
    <t>PRINTED MATERIALS</t>
  </si>
  <si>
    <t>STATIONERIES STORES</t>
  </si>
  <si>
    <t>SCHOLASTIC MATERIALS</t>
  </si>
  <si>
    <t>FARM STOCK</t>
  </si>
  <si>
    <t>AGRICULTURAL INPUTS</t>
  </si>
  <si>
    <t>FUEL &amp; LUBRICANTS</t>
  </si>
  <si>
    <t>AMORY STORES (AMMUNITION, E.T.C.)</t>
  </si>
  <si>
    <t>INDUSTRIAL &amp; CHEMICAL STORES</t>
  </si>
  <si>
    <t>MEDICAL STORES</t>
  </si>
  <si>
    <t>ENGINEERING STORES</t>
  </si>
  <si>
    <t>INVENTORIES</t>
  </si>
  <si>
    <t>ADMINISTRATIVE</t>
  </si>
  <si>
    <t>011100100100 - GOVERNOR'S OFFICE</t>
  </si>
  <si>
    <t>021500100100 - MINISTRY OF AGRICULTURE, FOOD SECURITY</t>
  </si>
  <si>
    <t>031801100100 - JUDICIAL SERVICE COMMISSION</t>
  </si>
  <si>
    <t>045102100100 - MINISTRY OF REGIONAL INTEGRATION</t>
  </si>
  <si>
    <t>051300100100 - MINISTRY OF EMPOWERMENT AND YOUTH ENGAGEMENT</t>
  </si>
  <si>
    <t>ECONOMIC</t>
  </si>
  <si>
    <t>011100100900 - OFFICE OF POLICY COORDINATION</t>
  </si>
  <si>
    <t>021501400100 - OSUN PRODUCE BOARD</t>
  </si>
  <si>
    <t>032600100100 - MINISTRY OF JUSTICE</t>
  </si>
  <si>
    <t xml:space="preserve">051400100100 - MINISTRY OF WOMEN &amp; CHILDREN AFFAIRS </t>
  </si>
  <si>
    <t>LAW</t>
  </si>
  <si>
    <t>011100700200 - OFFICE OF ENTERPRISE AND WEALTH CREATION</t>
  </si>
  <si>
    <t>021510200100 - OSUN STATE AGRICULTURAL DEVELOPMENT  PROGRAMME</t>
  </si>
  <si>
    <t>032605100100 - THE  JUDICIARY (HIGH COURT OF JUSTICE)</t>
  </si>
  <si>
    <t>051700100100 - MINISTRY OF EDUCATION</t>
  </si>
  <si>
    <t>REGIONAL</t>
  </si>
  <si>
    <t>011101000100 - PUBLIC PROCUREMENT AGENCY</t>
  </si>
  <si>
    <t>021510300100 - OSUN STATE AGRICULTURAL DEVELOPMENT  CORPORATION</t>
  </si>
  <si>
    <t>032605200100 - CUSTOMARY COURT OF APPEAL</t>
  </si>
  <si>
    <t>051700300100 - STATE UNIVERSAL BASIC EDUCATION BOARD</t>
  </si>
  <si>
    <t>SOCIAL</t>
  </si>
  <si>
    <t>011101900100 - MINISTRY OF SPECIAL DUTIES</t>
  </si>
  <si>
    <t>022000100100 - MINISTRY OF FINANCE</t>
  </si>
  <si>
    <t>051700800100 - OSUN STATE LIBRARY BOARD</t>
  </si>
  <si>
    <t>011103500100 - BUREAU OF PUBLIC SERVICE PENSION</t>
  </si>
  <si>
    <t>022000200100 - DEBT MANAGEMENT OFFICE</t>
  </si>
  <si>
    <t>051701000100 - OSUN MASS EDUCATION</t>
  </si>
  <si>
    <t>011200300100 - OSUN STATE HOUSE OF ASSEMBLY</t>
  </si>
  <si>
    <t>022000300100 - MINISTRY OF ECONOMIC PLANNING, BUDGET &amp; DEVELOPMENT</t>
  </si>
  <si>
    <t>051701800100 - OSUN STATE COLLEGE OF TECHNOLOGY, ESA-OKE</t>
  </si>
  <si>
    <t>011200400100 - OSUN STATE HOUSE OF ASSEMBLY SERVICE COMMISSION</t>
  </si>
  <si>
    <t>022000700100 - OFFICE OF THE ACCOUNTANT - GENERAL</t>
  </si>
  <si>
    <t>051701800600 - OSUN STATE POLYTECHNIC, IREE</t>
  </si>
  <si>
    <t>012300100100 - MINISTRY OF INFORMATION AND STRATEGY</t>
  </si>
  <si>
    <t>022000800100 - OSUN STATE INTERNAL  REVENUE SERVICE</t>
  </si>
  <si>
    <t>051701900100 - OSUN STATE COLLEGE OF EDUCATION, ILESA</t>
  </si>
  <si>
    <t>012300300100 - OSUN STATE BROADCASTING  CORPORATION</t>
  </si>
  <si>
    <t>022200100100 - MINISTRY OF INDUSTRY, COMMERCE &amp; COOPERATIVES</t>
  </si>
  <si>
    <t>051701900800 - OSUN STATE COLLEGE OF EDUCATION, ILA-ORANGUN</t>
  </si>
  <si>
    <t>012400100100 - MINISTRY OF HOME AFFAIRS</t>
  </si>
  <si>
    <t>022205100100 - OSUN MICRO CREDIT AGENCY</t>
  </si>
  <si>
    <t>051702100100 - OSUN STATE UNIVERSITY, OSOGBO</t>
  </si>
  <si>
    <t>012500500100 - MINISTRY OF HUMAN RESOURCES &amp; CAPACITY BUILDING</t>
  </si>
  <si>
    <t>022205600100 - OSUN SIGNAGE, HOARDING AND ADVERTISEMENT AGENCY</t>
  </si>
  <si>
    <t>051702101100 - LADOKE AKINTOLA UNIVERSITY OF TECHNOLOGY, OGBOMOSO</t>
  </si>
  <si>
    <t>014000100100 - OFFICE OF THE AUDITOR GENERAL   ( STATE )</t>
  </si>
  <si>
    <t>022800100100 - MINISTRY OF INNOVATION, SCIENCE AND TECHNOLOGY</t>
  </si>
  <si>
    <t>051702600100 - OSUN CENTRAL EDUCATIONAL DISTRICT ILA ORANGUN (DISTRICT OFFICE)</t>
  </si>
  <si>
    <t>014000200100 - OFFICE OF THE AUDITOR GENERAL   (LOCAL GOVERNMENTS)</t>
  </si>
  <si>
    <t>022905300100 - OFFICE OF THE TRANSPORTATION</t>
  </si>
  <si>
    <t>051702620000 - OSUN EAST EDUCATIONAL DISTRICT OFFICE, ILE - IFE (DISTRICT OFFICE)</t>
  </si>
  <si>
    <t>014700100100 - CIVIL SERVICE COMMISSION</t>
  </si>
  <si>
    <t>023305100100 - OFFICE OF FORESTRY, NATURAL &amp; MINERAL RESOURCES</t>
  </si>
  <si>
    <t>051702640000 - OSUN WEST EDUCATIONAL DISTRICT OFFICE, IKIRE (DISTRICT OFFICE)</t>
  </si>
  <si>
    <t>014700200100 - LOCAL GOVERNMENTS SERVICE COMMISSION</t>
  </si>
  <si>
    <t>023400100100 - MINISTRY OF WORKS &amp; TRANSPORT</t>
  </si>
  <si>
    <t>051705100100 - TEACHERS' ESTABLISHMENT AND PENSIONS OFFICE, OSOGBO</t>
  </si>
  <si>
    <t>014800100100 - OSUN STATE INDEPENDENT ELECTORAL COMMISSION</t>
  </si>
  <si>
    <t>023400400100 - OSUN ROAD MAINTENANCE AGENCY</t>
  </si>
  <si>
    <t>051705300100 - BOARD FOR TECHNICAL AND VOCATIONAL EDUCATION</t>
  </si>
  <si>
    <t>023400200100 - OFFICE OF THE SURVEYOR - GENERAL</t>
  </si>
  <si>
    <t>051705600100 - OFFICE OF HIGHER EDUCATION, BURSARY &amp; SCHOLARSHIP</t>
  </si>
  <si>
    <t>023405500100 - OSUN ASSETS MANAGEMENT AGENCY</t>
  </si>
  <si>
    <t>051706500100 - OSUN EDUCATION QUALITY ASSURANCE AND MORALITY AGENCY</t>
  </si>
  <si>
    <t>023600100100 - OFFICE OF TOURISM AND CULTURE</t>
  </si>
  <si>
    <t>052100100100 - MINISTRY OF HEALTH</t>
  </si>
  <si>
    <t>023600400100 - OSUN STATE COUNCIL FOR ARTS AND CULTURE</t>
  </si>
  <si>
    <t>052110200100 - OSUN STATE HOSPITALS MANAGEMENT BOARD</t>
  </si>
  <si>
    <t>023605200100 - OSUN STATE TOURISM BOARD</t>
  </si>
  <si>
    <t>052102600100 - LAUTECH TEACHING HOSPITAL, OSOGBO</t>
  </si>
  <si>
    <t>023800400100 - STATE BUREAU OF STATISTICS</t>
  </si>
  <si>
    <t>052111600100 - PRIMARY HEALTH CARE DEVELOPMENT BOARD</t>
  </si>
  <si>
    <t>025200100100 - OFFICE OF WATER RESOURCES, RURAL AND COMMUNITY AFFAIRS</t>
  </si>
  <si>
    <t>053500100100 - MINISTRY OF ENVIRONMENT &amp; SANITATION</t>
  </si>
  <si>
    <t>025210200100 - OSUN STATE WATER CORPORATION</t>
  </si>
  <si>
    <t>053500200100 - OSUN PARKS AND GARDENS MANAGEMENT AGENCY</t>
  </si>
  <si>
    <t>025210300100 - RURAL WATER &amp; ENVIRONMENTAL SANITATION AGENCY</t>
  </si>
  <si>
    <t>053505300100 - OSUN STATE WASTE MANAGEMENT AGENCY</t>
  </si>
  <si>
    <t>025305300100 - OSUN STATE PROPERTY DEVELOPMENT CORPORATION</t>
  </si>
  <si>
    <t>053900100100 - MINISTRY OF SOCIAL PROTECTION, SPORTS &amp; SPECIAL NEEDS</t>
  </si>
  <si>
    <t>025305500100 - OSUN NEW TOWNS AND GROWTH AREAS DEVELOPMENT AUTHORITY</t>
  </si>
  <si>
    <t>053905100100 - OSUN STATE SPORTS COUNCIL</t>
  </si>
  <si>
    <t>025305600100 - OSUN STATE CAPITAL TERRITORY DEVELOPMENT AUTHORITY</t>
  </si>
  <si>
    <t>055100100100 - MINISTRY OF LOCAL GOVERNMENTS AND CHIEFTAINCY AFFAIRS</t>
  </si>
  <si>
    <t>SECTOR</t>
  </si>
  <si>
    <t>31050101 - ENGINEERING STORES</t>
  </si>
  <si>
    <t>31050102 - MEDICAL STORES</t>
  </si>
  <si>
    <t>31050103 - INDUSTRIAL &amp; CHEMICAL STORES</t>
  </si>
  <si>
    <t>31050104 - AMORY STORES (AMMUNITION, E.T.C.)</t>
  </si>
  <si>
    <t>31050105 - FUEL &amp; LUBRICANTS</t>
  </si>
  <si>
    <t>31050106 - AGRICULTURAL INPUTS</t>
  </si>
  <si>
    <t>31050107 - FARM STOCK</t>
  </si>
  <si>
    <t>31050108 - SCHOLASTIC MATERIALS</t>
  </si>
  <si>
    <t>31050109 - STATIONERIES STORES</t>
  </si>
  <si>
    <t>31050110 - PRINTED MATERIALS</t>
  </si>
  <si>
    <t>31050111 - BUILDING MATERIALS</t>
  </si>
  <si>
    <t>31050112 - STRATEGIC STOCK PILES</t>
  </si>
  <si>
    <t>31050113 - UNISSUED CURRENCY</t>
  </si>
  <si>
    <t>31050114 - STAMPS</t>
  </si>
  <si>
    <t>31050115 - PROPERTY HELD FOR SALE</t>
  </si>
  <si>
    <t>31050116 - AIRCRAFT SPARE STORE</t>
  </si>
  <si>
    <t>31050117 - COMPUTER/INFORMATION TECHNOLOGY STORE</t>
  </si>
  <si>
    <t>31050118 - PROVISIONAL STORE</t>
  </si>
  <si>
    <t>31050119 - EQUIPMENT STORE</t>
  </si>
  <si>
    <t>31050120 - PROJECT STORE ( IPPIS, GIFMIS, IPSAS, E.T.C.)</t>
  </si>
  <si>
    <t>31050121 - ELECTRICAL/ELECTRONIC STORE</t>
  </si>
  <si>
    <t>31050122 - GRAINS STORE</t>
  </si>
  <si>
    <t>31050123 - PERISHABLE STORE</t>
  </si>
  <si>
    <t>31050124 - MOTOR SPARE STORE</t>
  </si>
  <si>
    <t>31050125 - RAIL SPARE STORE</t>
  </si>
  <si>
    <t>31050126 - SHIP SPARE STORE</t>
  </si>
  <si>
    <t>31050127 - FURNITURE STORE</t>
  </si>
  <si>
    <t>31050128 - PLANT/EQUIPMENT STORE</t>
  </si>
  <si>
    <t>31050129 - PLANT/EQUIPMENT SPARE STORE</t>
  </si>
  <si>
    <t>31050130 - ANIMAL FEED STORE</t>
  </si>
  <si>
    <t>31050131 - VETERINARY STORE</t>
  </si>
  <si>
    <t>31050132 - CLASS WARE/APPARATOS STORE</t>
  </si>
  <si>
    <t>31050133 - LABORATORY EQUIPMENT STORE</t>
  </si>
  <si>
    <t>31050134 - UNIFORM STORE</t>
  </si>
  <si>
    <t>31050135 - OTHER STOCK</t>
  </si>
  <si>
    <t>31050201 - WORK IN PROGRESS</t>
  </si>
  <si>
    <t>31060101 - PERSONAL ADVANCES</t>
  </si>
  <si>
    <t>31060201 - ADMINISTRATIVE ADVANCES</t>
  </si>
  <si>
    <t>31060301 - IMPREST</t>
  </si>
  <si>
    <t>31090101 - LOCAL INVESTMENTS: QUOTED COMPANIES</t>
  </si>
  <si>
    <t>31090102 - LOCAL INVESTMENTS: NON QUOTED COMPANIES</t>
  </si>
  <si>
    <t>31090103 - INVESTMENT IN NIGERIAN TREASURY BILLS (NTBs)</t>
  </si>
  <si>
    <t>31090104 - INVESTMENT IN TREASURY BILLS OF OTHER GOVERNMENTS</t>
  </si>
  <si>
    <t>31090105 - INVESTMENT IN TREASURY BONDS</t>
  </si>
  <si>
    <t>31090106 - INVESTMENT IN DERIVIATIVES</t>
  </si>
  <si>
    <t>31090107 - INVESTMENT IN PUBLIC CORPORATIONS</t>
  </si>
  <si>
    <t>31090201 - FOREIGN INVESTMENTS: QUOTED COMPANIES</t>
  </si>
  <si>
    <t>31090202 - FOREIGN INVESTMENTS: NON QUOTED COMPANIES</t>
  </si>
  <si>
    <t xml:space="preserve">31100101 - LOAN TO OTHER STATE GOVERNMENTS </t>
  </si>
  <si>
    <t>31100102 - LOAN TO LOCAL GOVERNMENTS</t>
  </si>
  <si>
    <t xml:space="preserve">31100103 - LOAN TO GOVERNMENT OWNED COMPANIES </t>
  </si>
  <si>
    <t>31100104 - LOAN TO PRIVATE COMPANIES</t>
  </si>
  <si>
    <t>31100201 - LOAN TO FOREIGN GOVERNMENTS</t>
  </si>
  <si>
    <t>31100202 - LOAN TO FOREIGN/INTERNATIONAL ORGANIZATIONS</t>
  </si>
  <si>
    <t>31100203 - LOAN TO FOREIGN COMPANIES</t>
  </si>
  <si>
    <t>32010101 - LAND &amp; BUILDINGS - ADMINISTRATIVE</t>
  </si>
  <si>
    <t>32010102 - LAND &amp; BUILDINGS - RESIDENTIAL</t>
  </si>
  <si>
    <t>32010103 - SILOS</t>
  </si>
  <si>
    <t>32010104 - OTHER STORAGE FACILITIES</t>
  </si>
  <si>
    <t>32010201 - RAILS</t>
  </si>
  <si>
    <t>32010202 - ROADS &amp; BRIDGES</t>
  </si>
  <si>
    <t>32010203 - AIRPORTS</t>
  </si>
  <si>
    <t>32010204 - HARBOURS/ SEA PORTS/JETTIES</t>
  </si>
  <si>
    <t>32010205 - ZOOS, PARKS &amp; RESERVES</t>
  </si>
  <si>
    <t>32010206 - SECURITY INSTALLATIONS/ EQUIPMENT</t>
  </si>
  <si>
    <t>32010207 - ELECTRICITY TRANSMISSION NETWORK</t>
  </si>
  <si>
    <t>32010208 - WATER DISTRIBUTION NETWORK</t>
  </si>
  <si>
    <t>32010209 - SEWAGE/ DRAINAGE NETWORK</t>
  </si>
  <si>
    <t>32010210 - DAMS</t>
  </si>
  <si>
    <t>32010211 - SPECIALISED RESEARCH EQUIPMENT (E.G. SATELLITE)</t>
  </si>
  <si>
    <t>32010212 - MONUMENTS</t>
  </si>
  <si>
    <t>32010213 - HERITAGE ASSETS</t>
  </si>
  <si>
    <t>32010214 - BOREHOLES &amp; OTHER WATER FACILITIES</t>
  </si>
  <si>
    <t>32010215 - WASTE DISPOSAL EQUIPMENT</t>
  </si>
  <si>
    <t>32010301 - EARTH MOVING EQUIPMENT - BULL DOZERS ETC.</t>
  </si>
  <si>
    <t>32010302 - INDUSTRIAL EQUIPMENT</t>
  </si>
  <si>
    <t>32010303 - NAVIGATIONAL EQUIPMENT</t>
  </si>
  <si>
    <t>32010304 - POWER PLANTS</t>
  </si>
  <si>
    <t>32010305 - POWER GENERATING SETS</t>
  </si>
  <si>
    <t>32010401 - SHIPS</t>
  </si>
  <si>
    <t>32010402 - AIR CRAFTS</t>
  </si>
  <si>
    <t>32010403 - TRAINS</t>
  </si>
  <si>
    <t>32010404 - BOATS</t>
  </si>
  <si>
    <t>32010405 - MOTOR VEHICLES</t>
  </si>
  <si>
    <t>32010406 - TRICYCLE</t>
  </si>
  <si>
    <t>32010407 - MOTOR CYCLES</t>
  </si>
  <si>
    <t>32010408 - BICYCLE</t>
  </si>
  <si>
    <t>32010501 - COMPUTERS/NETWORKING EQUIPMENT</t>
  </si>
  <si>
    <t>32010502 - PRINTERS</t>
  </si>
  <si>
    <t>32010503 - SCANNERS</t>
  </si>
  <si>
    <t>32010504 - FAX MACHINE</t>
  </si>
  <si>
    <t>32010505 - PHOTOCOPIERS</t>
  </si>
  <si>
    <t>32010506 - TYPE-WRITERS</t>
  </si>
  <si>
    <t>32010507 - SHREDDING MACHINES</t>
  </si>
  <si>
    <t>32010508 - PROJECTORS</t>
  </si>
  <si>
    <t>32010509 - BINDING EQUIPMENT</t>
  </si>
  <si>
    <t>32010601 - CHAIRS</t>
  </si>
  <si>
    <t>32010602 - TABLES</t>
  </si>
  <si>
    <t>32010603 - SAFES/FILE CABINETS/ CUPBOARDS</t>
  </si>
  <si>
    <t>32010604 - TELEVISION SETS</t>
  </si>
  <si>
    <t>32010605 - RADIO SETS</t>
  </si>
  <si>
    <t>32010606 - AIR -CONDITIONER</t>
  </si>
  <si>
    <t>32010607 - STOOLS</t>
  </si>
  <si>
    <t>32010608 - SHELVES</t>
  </si>
  <si>
    <t>32010609 - CEILING FANS</t>
  </si>
  <si>
    <t>32010610 - REFRIDGERATOR</t>
  </si>
  <si>
    <t>32010701 - SERVICE CONCESSION ASSETS (PPP)</t>
  </si>
  <si>
    <t>32010801 - LEASED ASSETS</t>
  </si>
  <si>
    <t>32010901 - MILITARY EQUIPMENT</t>
  </si>
  <si>
    <t>32010902 - POLICE/PARA-MILITARY EQUIPMENT</t>
  </si>
  <si>
    <t>32010903 - BIOLOGICAL ASSETS</t>
  </si>
  <si>
    <t>32010904 - LABORATORY MEDICAL EQUIPMENTS</t>
  </si>
  <si>
    <t>32011001 - ASSETS-UNDER-CONSTRUCTION</t>
  </si>
  <si>
    <t>32020101 - GOODWILL (ACQUIRED)</t>
  </si>
  <si>
    <t>32020102 - PATENT RIGHT</t>
  </si>
  <si>
    <t>32020103 - COPYRIGHT</t>
  </si>
  <si>
    <t>32020104 - TRADE MARK</t>
  </si>
  <si>
    <t>32020105 - FRANCHISE</t>
  </si>
  <si>
    <t>32020109 - RESEARCH &amp; DEVELOPMENT</t>
  </si>
  <si>
    <t>32020110 - BROADCAST RIGHTS</t>
  </si>
  <si>
    <t>CAPITAL</t>
  </si>
  <si>
    <t>Inventories</t>
  </si>
  <si>
    <t>WorkInProgress</t>
  </si>
  <si>
    <t>PersonalAdvances</t>
  </si>
  <si>
    <t>AdministrativeAdvances</t>
  </si>
  <si>
    <t>Imprest</t>
  </si>
  <si>
    <t>LocalInvestments</t>
  </si>
  <si>
    <t>ForeignInvestments</t>
  </si>
  <si>
    <t>LocalLoans</t>
  </si>
  <si>
    <t>ForeignLoans</t>
  </si>
  <si>
    <t>LandnBuildingGeneral</t>
  </si>
  <si>
    <t>InfrastructureGeneral</t>
  </si>
  <si>
    <t>PlantnMachineryGeneral</t>
  </si>
  <si>
    <t>FixedAssetsGeneral</t>
  </si>
  <si>
    <t>OfficeEquipmentGeneral</t>
  </si>
  <si>
    <t>FurniturenFittingsGeneral</t>
  </si>
  <si>
    <t>LeasedAssetsFinanceLease</t>
  </si>
  <si>
    <t>SpecializedAssetsGeneral</t>
  </si>
  <si>
    <t>AssetsUnderConstruction</t>
  </si>
  <si>
    <t>IntangibleAssets</t>
  </si>
  <si>
    <t>ServiceConcessionAssetsPPPGeneral</t>
  </si>
  <si>
    <t>MDAs</t>
  </si>
  <si>
    <t>CAPITAL/ASSET</t>
  </si>
  <si>
    <t>AMOUNT</t>
  </si>
  <si>
    <t>CAPITAL DETAIL</t>
  </si>
  <si>
    <t>TOTAL</t>
  </si>
  <si>
    <t>CHOOSE SECTOR</t>
  </si>
  <si>
    <t>CHOOSE MDAs</t>
  </si>
  <si>
    <t>TOTAL CAPITAL FOR THE MDA</t>
  </si>
  <si>
    <t>SUMMARY OF CAPITAL BUDGET</t>
  </si>
  <si>
    <t>DESCRIPTION</t>
  </si>
  <si>
    <t>x</t>
  </si>
  <si>
    <t>y</t>
  </si>
  <si>
    <t>z = x + y</t>
  </si>
  <si>
    <t>₦</t>
  </si>
  <si>
    <t>DETAILS OF CAPITAL BUDGET</t>
  </si>
  <si>
    <t>STATE OF OSUN NIGERIA</t>
  </si>
  <si>
    <t>LIST OF CAPITAL PROJECTS (NEW AND ON-GOING)</t>
  </si>
  <si>
    <t>S/N</t>
  </si>
  <si>
    <t>LIST OF CAPITAL PROJECT</t>
  </si>
  <si>
    <t>NEW/ON-GOING DATE OF TAKE OFF</t>
  </si>
  <si>
    <t>ESTIMATED COST OF THE PROJECT  N</t>
  </si>
  <si>
    <t>AMOUNT REQUIRED TO COMPLETE THE PROJECT  N</t>
  </si>
  <si>
    <t>CAPITAL / ASSET DATA ENTRY FOR 2019 BUDGET</t>
  </si>
  <si>
    <t>SUMMARY OF CAPITAL / ASSET FOR 2019 BUDGET</t>
  </si>
  <si>
    <t>DataEntry</t>
  </si>
  <si>
    <t>Data Entry</t>
  </si>
  <si>
    <t>APPROVED BUDGET 2018</t>
  </si>
  <si>
    <t>PROPOSED BUDGET 2019</t>
  </si>
  <si>
    <t>ACTUAL EXP. (JAN-DEC, 2017)</t>
  </si>
  <si>
    <t>ACTUAL EXP. (JAN-JUNE 2018)</t>
  </si>
  <si>
    <t>ACTUAL EXP. (JULY-AUG 2018)</t>
  </si>
  <si>
    <t>ACTUAL EXP.  (JAN-AUG 2018)</t>
  </si>
  <si>
    <t>ECON CODE</t>
  </si>
  <si>
    <t>MODULES</t>
  </si>
  <si>
    <t>Capital Details</t>
  </si>
  <si>
    <t>Back</t>
  </si>
  <si>
    <t>Projects List</t>
  </si>
  <si>
    <t>ASSETS</t>
  </si>
  <si>
    <t>CAPITAL EXPENDITURE</t>
  </si>
  <si>
    <t>DETAILS OF FIGURES</t>
  </si>
  <si>
    <t>RECURRENT REVENUE</t>
  </si>
  <si>
    <t>LIABILITIES</t>
  </si>
  <si>
    <t>RECURRENT EXPENDITURE:</t>
  </si>
  <si>
    <t>PERSONNEL COST</t>
  </si>
  <si>
    <t>OVERHEAD COST</t>
  </si>
  <si>
    <t>CONSOLIDATED REVENUE FUND CHARGES (CFRC)</t>
  </si>
  <si>
    <t>SUB - TOTAL</t>
  </si>
  <si>
    <t>TOTAL EXPENDITURE AND ASSETS</t>
  </si>
  <si>
    <t>Agriculture</t>
  </si>
  <si>
    <t>BudgetPlanningndRevenueMobilization</t>
  </si>
  <si>
    <t>CommercendIndustry</t>
  </si>
  <si>
    <t>Education</t>
  </si>
  <si>
    <t>Environment</t>
  </si>
  <si>
    <t>GovernancendAdministration</t>
  </si>
  <si>
    <t>Health</t>
  </si>
  <si>
    <t>InformationndCommunication</t>
  </si>
  <si>
    <t>Infrastructure</t>
  </si>
  <si>
    <t>SecurityLawndJustice</t>
  </si>
  <si>
    <t>SocialDevelopmentndWelfare</t>
  </si>
  <si>
    <t>WaterndSanitation</t>
  </si>
  <si>
    <t>026000100100 - MINISTRY OF LANDS AND PHYSICAL PLANNING</t>
  </si>
  <si>
    <t>MTSSSectors</t>
  </si>
  <si>
    <t>AMOUNT2</t>
  </si>
  <si>
    <t>AMOUNT3</t>
  </si>
  <si>
    <t xml:space="preserve">STATE OF OSUN </t>
  </si>
  <si>
    <t>CONTROL FIGURE</t>
  </si>
  <si>
    <t>2019 BUDGET</t>
  </si>
  <si>
    <t>OSUN HEALTH INSURANCE SCHEME</t>
  </si>
  <si>
    <t>OSUN STATE GOVERNMENT OF NIGERIA</t>
  </si>
  <si>
    <t>SALARY TABLE FOR THE STATE COUNSEL, MAGISTRATES AND DISTRICT COURT PRESIDENTS</t>
  </si>
  <si>
    <t>GL</t>
  </si>
  <si>
    <t>Basic + Allowances</t>
  </si>
  <si>
    <t>SP</t>
  </si>
  <si>
    <t>Monthly Emolument GL10</t>
  </si>
  <si>
    <t>Monthly Emolument GL12</t>
  </si>
  <si>
    <t>Monthly Emolument GL13</t>
  </si>
  <si>
    <t>Monthly Emolument GL14</t>
  </si>
  <si>
    <t>Monthly Emolument GL15</t>
  </si>
  <si>
    <t>Monthly Emolument GL16</t>
  </si>
  <si>
    <t>Monthly Emolument GL17</t>
  </si>
  <si>
    <t>Monthly Emolument SP</t>
  </si>
  <si>
    <t>Basic</t>
  </si>
  <si>
    <t>Monthly Basic Salary GL 10</t>
  </si>
  <si>
    <t>Monthly Basic Salary GL 12</t>
  </si>
  <si>
    <t>Monthly Basic Salary GL 13</t>
  </si>
  <si>
    <t>Monthly Basic Salary GL 14</t>
  </si>
  <si>
    <t>Monthly Basic Salary GL 15</t>
  </si>
  <si>
    <t>Monthly Basic Salary GL 16</t>
  </si>
  <si>
    <t>Monthly Basic Salary GL 17</t>
  </si>
  <si>
    <t>Monthly Basic Salary SP</t>
  </si>
  <si>
    <t>Allowances</t>
  </si>
  <si>
    <t>Regular Allowance GL 10</t>
  </si>
  <si>
    <t>Regular Allowance GL 12</t>
  </si>
  <si>
    <t>Regular Allowance GL 13</t>
  </si>
  <si>
    <t>Regular Allowance GL 14</t>
  </si>
  <si>
    <t>Regular Allowance GL 15</t>
  </si>
  <si>
    <t>Regular Allowance GL 16</t>
  </si>
  <si>
    <t>Regular Allowance GL 17</t>
  </si>
  <si>
    <t>Regular Allowance SP</t>
  </si>
  <si>
    <t>KEY:</t>
  </si>
  <si>
    <t>Regular Allowance comprises of Rent, Transport, Meal Subsidy, Utility, Hardship, Legal Officer, Domestic Servants and Rating</t>
  </si>
  <si>
    <t>Increment</t>
  </si>
  <si>
    <t>Basic P. A.</t>
  </si>
  <si>
    <t>Monthly Basic Salary</t>
  </si>
  <si>
    <t>Rent Allowance (50% of Basic)</t>
  </si>
  <si>
    <t>Transport Allowance (40% of Basic)</t>
  </si>
  <si>
    <t>Meal Subsidy</t>
  </si>
  <si>
    <t>Utility Allowance (15% of Basic)</t>
  </si>
  <si>
    <t>Hardship (50% of Basic)</t>
  </si>
  <si>
    <t>Legal Officer (25% of Basic)</t>
  </si>
  <si>
    <t>Domestic Servant</t>
  </si>
  <si>
    <t>Rating</t>
  </si>
  <si>
    <t>The Permanent Secretary, (Ministry of Justice), Chief Registrars, (High Court of Justice and Customary Court of Appeal) and Secretary (Judicial Service Commission) should earn 50% of their Basic Salary as Hardship Allowance</t>
  </si>
  <si>
    <t xml:space="preserve">APPROVED ESTIMATED 2018 </t>
  </si>
  <si>
    <t>AMOUNT EXPENDED     JAN. - JUNE. 2018  N</t>
  </si>
  <si>
    <t>AMOUNT EXPENDED JULY - AUG. 2018  N</t>
  </si>
  <si>
    <t>AMOUNT EXPENDED     JAN. - AUG. 2018  N</t>
  </si>
  <si>
    <t>AMOUNT EXPENDED FROM INCEPTION TO 31ST sept 2018     N</t>
  </si>
  <si>
    <t>STATE GOVERNMENT OF OSUN</t>
  </si>
  <si>
    <t>ADMINISTRATIVE CODE</t>
  </si>
  <si>
    <t>MDA</t>
  </si>
  <si>
    <t>REVENUE</t>
  </si>
  <si>
    <t>OTHER RECURRENT</t>
  </si>
  <si>
    <t>(a)</t>
  </si>
  <si>
    <t>(b)</t>
  </si>
  <si>
    <t>(c)</t>
  </si>
  <si>
    <t>(d)=(a)+(b)+(c)</t>
  </si>
  <si>
    <t>(f)</t>
  </si>
  <si>
    <t>MDA:-</t>
  </si>
  <si>
    <t>PERSONNEL (WITH RECENT PROMOTION)</t>
  </si>
  <si>
    <t xml:space="preserve">C.R.F.C.  </t>
  </si>
  <si>
    <t>(e)</t>
  </si>
  <si>
    <t>(g) = (d) + (e) + (f)</t>
  </si>
  <si>
    <t>PRIMARY HEALTH CARE DEVELOPMENT BOARD</t>
  </si>
  <si>
    <t>OSUN STATE PRIMARY HEALTH CARE DEVELOPMENT BOARD</t>
  </si>
  <si>
    <t>IV</t>
  </si>
  <si>
    <t>TABLE OF CONTENT</t>
  </si>
  <si>
    <t>Subject</t>
  </si>
  <si>
    <t>Page</t>
  </si>
  <si>
    <t>i</t>
  </si>
  <si>
    <t>ii</t>
  </si>
  <si>
    <t>Objectives</t>
  </si>
  <si>
    <t>iii</t>
  </si>
  <si>
    <t>Summary of Estimate</t>
  </si>
  <si>
    <t>Detail of Revenue</t>
  </si>
  <si>
    <t>Total Overall Summary of Proposed Personnel Cost (Without Promotion</t>
  </si>
  <si>
    <t>OverallSumPersonnel_General I</t>
  </si>
  <si>
    <t>SalaryAnalysis GENERAL I</t>
  </si>
  <si>
    <t>OverallSummaryPers_COHEES</t>
  </si>
  <si>
    <t xml:space="preserve">SalaryAnalysis COHEES I </t>
  </si>
  <si>
    <t>TotalOverallPersonnelWithPromot</t>
  </si>
  <si>
    <t>OverallSumPersonnel_General II</t>
  </si>
  <si>
    <t>SalaryAnalysis General II</t>
  </si>
  <si>
    <t>OverallSummaryPers_COHEES II</t>
  </si>
  <si>
    <t xml:space="preserve">SalaryAnalysisCOHEES II </t>
  </si>
  <si>
    <t>Summery of Personnel Cost (Sector by Sector)</t>
  </si>
  <si>
    <t xml:space="preserve">Departmental Detail- Office of the Chairman   </t>
  </si>
  <si>
    <t xml:space="preserve">Office of the Secrery   </t>
  </si>
  <si>
    <t>Department of Medical Services &amp; Disease Control</t>
  </si>
  <si>
    <t>Department of Medical Laboratory Services</t>
  </si>
  <si>
    <t>Department Nursing Services</t>
  </si>
  <si>
    <t xml:space="preserve">Department of Nutrition Services &amp; Health Education </t>
  </si>
  <si>
    <t>Department of Community Health Services</t>
  </si>
  <si>
    <t>Department of Pharmacetical Services</t>
  </si>
  <si>
    <t xml:space="preserve">Department of Planning, Research &amp;Statistic </t>
  </si>
  <si>
    <t>Department of Administration &amp; Supplies</t>
  </si>
  <si>
    <t>Department of Finance &amp; Accounts</t>
  </si>
  <si>
    <t>Summary of CapitalBudget</t>
  </si>
  <si>
    <t>Detail of Capital Budget</t>
  </si>
  <si>
    <t>STATE OF OSUN</t>
  </si>
  <si>
    <t>PRIMARY HEALTH CARE DEVELOPMENT BOARD OSOGBO</t>
  </si>
  <si>
    <t>ADMINISTRATIVE CODE - 053402400100</t>
  </si>
  <si>
    <t>YEAR 2019</t>
  </si>
  <si>
    <t xml:space="preserve">THE OBJECTIVES </t>
  </si>
  <si>
    <t>II</t>
  </si>
  <si>
    <t>Detail of Other Recurrent Expenditure</t>
  </si>
  <si>
    <t>List of Capital Projects (New and Ongoing)</t>
  </si>
  <si>
    <t>PERSONNEL (WITH OUT PROMOTION)</t>
  </si>
  <si>
    <t>MEDICALS</t>
  </si>
  <si>
    <t>Supportive Supervisions in all the 876 Health facilties in the 332 Wards of the State</t>
  </si>
  <si>
    <t>Procurement of Medical equipment for 332 Health facilities  and  procurement of  Laboratory Equipment  for 332 Health facilities</t>
  </si>
  <si>
    <t>;</t>
  </si>
  <si>
    <t>THE OBJECTIVE OF THE STATE PRIMARY HEALTH CARE DEVELOPMENT BOARD ARE TO:</t>
  </si>
  <si>
    <t>Procurement of drugs/medication / consumables  to 332 focal health facilities across the 332 wards in the state</t>
  </si>
  <si>
    <t xml:space="preserve">Capacity building ( seminars, workshops &amp; conferences) for health workers </t>
  </si>
  <si>
    <t>Monitoring and evaluation activities/health management information system (hmis) activities</t>
  </si>
  <si>
    <t>Reproductive health activities involving post-abortal care, screening for reproductive cancers (breast, prostate cancer), obstetrics fistula prevention and control, safe motherhood day celebration, essential new born care, maternal perinatal death surveillance response (mpdsr)</t>
  </si>
  <si>
    <t>Female genital mutilation/cutting reduction activities including community dialogue, advocacy and community mobilization</t>
  </si>
  <si>
    <t>Maternal newborn and child health week</t>
  </si>
  <si>
    <t>Routine immunization service across all the 30 lgas/ lcdas including bio-waste disposal</t>
  </si>
  <si>
    <t>Activities for control of non-communicable diseases (diabetes, cancer screening &amp; mental health)</t>
  </si>
  <si>
    <t>Quarterly meeting of state advisory committee on ntds</t>
  </si>
  <si>
    <t>Family planning services</t>
  </si>
  <si>
    <t>Last mile distribution (lmd) of fp commodities</t>
  </si>
  <si>
    <t>Health promotion and education (including production of bcc materials and community mobilization)</t>
  </si>
  <si>
    <t>Micronutrient deficiency control activities among pregnant mothers, adolescent girls</t>
  </si>
  <si>
    <t>Distribution of pc-ntd drugs (microfilaria diseases)</t>
  </si>
  <si>
    <t>Prevention of diet related non communicable diseases among adult population (hypertension, heart diseases, obesity) - awareness creation, sensitization, media jingles and screening of the populace</t>
  </si>
  <si>
    <t>Establishment of community based health and nutrition intervention centres linked to sdgs/mch facilities - reactivation of ward development committee, community support groups, community growth monitoring and promotion activities</t>
  </si>
  <si>
    <t>Establishment of youth friendly  centers (provisison of equipment and materials for adolescent sexual reproductive  health)</t>
  </si>
  <si>
    <t xml:space="preserve">Procurement of three (3) incinerator for immunization </t>
  </si>
  <si>
    <t xml:space="preserve">Renovation of lgpha </t>
  </si>
  <si>
    <t>Take off of lgphca</t>
  </si>
  <si>
    <t>Land &amp; building - general</t>
  </si>
  <si>
    <t xml:space="preserve">Land &amp; buildings-office </t>
  </si>
  <si>
    <t>Renovation &amp;partitioning of  offices</t>
  </si>
  <si>
    <t>Construction of blended complimentary food plant for malnourished children in osun</t>
  </si>
  <si>
    <t>Renovation and upgrading of 332 phc buildings across the state</t>
  </si>
  <si>
    <t>Construction of state cold room (new)</t>
  </si>
  <si>
    <t>Fixed assets - general</t>
  </si>
  <si>
    <t>Vehicle 10 directors</t>
  </si>
  <si>
    <t>Vehicle for e.s</t>
  </si>
  <si>
    <t>Office equipment - general</t>
  </si>
  <si>
    <t>Computer (10 sets)</t>
  </si>
  <si>
    <t>Printer 10</t>
  </si>
  <si>
    <t>Scanners</t>
  </si>
  <si>
    <t>Fax machine</t>
  </si>
  <si>
    <t>Photocopiers 1</t>
  </si>
  <si>
    <t>Type-writers</t>
  </si>
  <si>
    <t>Shredding machines</t>
  </si>
  <si>
    <t>Projector &amp; screen 1</t>
  </si>
  <si>
    <t>Binding equipment 2</t>
  </si>
  <si>
    <t>Furniture &amp; fittings - general</t>
  </si>
  <si>
    <t>Chairs 40</t>
  </si>
  <si>
    <t>Tables 20</t>
  </si>
  <si>
    <t>Safes/file cabinets/ cupboards 10</t>
  </si>
  <si>
    <t>Television sets  2</t>
  </si>
  <si>
    <t xml:space="preserve">Radio sets </t>
  </si>
  <si>
    <t>Air -conditioner (1.5hp) 10</t>
  </si>
  <si>
    <t>Ceiling fans 12</t>
  </si>
  <si>
    <t>Refridgerator 10</t>
  </si>
  <si>
    <r>
      <t xml:space="preserve">PROPOSED  ESTIMATED 2019 </t>
    </r>
    <r>
      <rPr>
        <b/>
        <strike/>
        <sz val="12"/>
        <color indexed="8"/>
        <rFont val="Tahoma"/>
        <family val="2"/>
      </rPr>
      <t>N</t>
    </r>
  </si>
  <si>
    <t>FIXED ASSET GENERAL</t>
  </si>
  <si>
    <t xml:space="preserve">Summary of Other Recurrent Expenditure </t>
  </si>
  <si>
    <t>National immunization polio  plus days activities - house to house, market, churches and mosques campaign for 5 days including outreaches to reach over 999,220 under 5 children in the state</t>
  </si>
  <si>
    <t>Baby friendly hospital initiatives and promotion of EBF</t>
  </si>
  <si>
    <t>MDGs/MCHs/NHIS activities</t>
  </si>
  <si>
    <t xml:space="preserve">Cover Page </t>
  </si>
  <si>
    <t>Table of Contents</t>
  </si>
  <si>
    <t>Summary Revenue</t>
  </si>
  <si>
    <t>Column1</t>
  </si>
  <si>
    <t>1.  ensure integrated Primary Health Care  services across the State,</t>
  </si>
  <si>
    <t>2.  ensure Primary Health Care Under-One -Roof  with One Administration, One Financing, Monitoring and Evaluation;</t>
  </si>
  <si>
    <t>3.  control preventable diseases: eradicate Polio, and limit the occurence and impact of diseases using proven interventions;</t>
  </si>
  <si>
    <t>4. facilitate the Implementation of Community Health Insurance in collaboration with Osun Health Insurance Scheme (O'HIS) and National Insurance Scheme</t>
  </si>
  <si>
    <t>5.  ensure a functional Primary Health Care facilities Per Ward in the State;</t>
  </si>
  <si>
    <t>6. ensure Provision of essential drugs, consumables and health commodities in all  PHC facilities;</t>
  </si>
  <si>
    <t>7. promote community participation, ownership and responsibility for health through  Ward development committee;</t>
  </si>
  <si>
    <t>8. carry out Disease Surveillance and Control of common diseases and;</t>
  </si>
  <si>
    <t>9.  carry out Advocacy and Public Sensitization on common diseases and othe aspects of Primary Health Care services.</t>
  </si>
  <si>
    <t>DRAFT ESTIMATES</t>
  </si>
  <si>
    <t>ACCOUNTING OFFICER</t>
  </si>
  <si>
    <t>SUMMARY OF ESTIMATES, 2019</t>
  </si>
  <si>
    <t>III</t>
  </si>
  <si>
    <t>Aids and Grants</t>
  </si>
  <si>
    <t>EXECUTIVE SECRETARY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</si>
</sst>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(* #,##0.0_);_(* \(#,##0.0\);_(* &quot;-&quot;??_);_(@_)"/>
  </numFmts>
  <fonts count="7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Rockwell"/>
      <family val="1"/>
    </font>
    <font>
      <b/>
      <sz val="11"/>
      <color theme="1"/>
      <name val="Rockwell"/>
      <family val="1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Rockwell"/>
      <family val="1"/>
    </font>
    <font>
      <b/>
      <sz val="16"/>
      <color theme="1"/>
      <name val="Rockwell"/>
      <family val="1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Tahoma"/>
      <family val="2"/>
    </font>
    <font>
      <sz val="11"/>
      <color theme="1"/>
      <name val="Tahoma"/>
      <family val="2"/>
    </font>
    <font>
      <b/>
      <sz val="18"/>
      <color theme="1"/>
      <name val="Tahoma"/>
      <family val="2"/>
    </font>
    <font>
      <b/>
      <sz val="11"/>
      <color theme="1"/>
      <name val="Tahoma"/>
      <family val="2"/>
    </font>
    <font>
      <b/>
      <sz val="12"/>
      <color theme="1"/>
      <name val="Tahoma"/>
      <family val="2"/>
    </font>
    <font>
      <sz val="24"/>
      <color theme="0"/>
      <name val="Segoe UI"/>
      <family val="2"/>
    </font>
    <font>
      <u/>
      <sz val="11"/>
      <color theme="10"/>
      <name val="Calibri"/>
      <family val="2"/>
      <scheme val="minor"/>
    </font>
    <font>
      <b/>
      <sz val="11"/>
      <color theme="10"/>
      <name val="Segoe UI"/>
      <family val="2"/>
    </font>
    <font>
      <b/>
      <u/>
      <sz val="11"/>
      <color theme="10"/>
      <name val="Calibri"/>
      <family val="2"/>
      <scheme val="minor"/>
    </font>
    <font>
      <b/>
      <sz val="20"/>
      <color theme="1"/>
      <name val="Rockwell"/>
      <family val="1"/>
    </font>
    <font>
      <b/>
      <sz val="12"/>
      <color theme="1"/>
      <name val="Rockwell"/>
      <family val="1"/>
    </font>
    <font>
      <b/>
      <sz val="10"/>
      <color theme="1"/>
      <name val="Rockwell"/>
      <family val="1"/>
    </font>
    <font>
      <b/>
      <u/>
      <sz val="11"/>
      <color theme="10"/>
      <name val="Segoe UI"/>
      <family val="2"/>
    </font>
    <font>
      <sz val="11"/>
      <color theme="0"/>
      <name val="Calibri"/>
      <family val="2"/>
      <scheme val="minor"/>
    </font>
    <font>
      <b/>
      <sz val="16"/>
      <color theme="1"/>
      <name val="Tahoma"/>
      <family val="2"/>
    </font>
    <font>
      <b/>
      <sz val="10"/>
      <color theme="1"/>
      <name val="Tahoma"/>
      <family val="2"/>
    </font>
    <font>
      <b/>
      <u val="double"/>
      <sz val="11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22"/>
      <color rgb="FF7030A0"/>
      <name val="Cambria"/>
      <family val="2"/>
      <scheme val="major"/>
    </font>
    <font>
      <b/>
      <sz val="11"/>
      <color theme="0"/>
      <name val="Calibri"/>
      <family val="2"/>
      <scheme val="minor"/>
    </font>
    <font>
      <b/>
      <sz val="11"/>
      <color theme="0"/>
      <name val="AR JULIAN"/>
    </font>
    <font>
      <sz val="11"/>
      <color theme="6" tint="0.39997558519241921"/>
      <name val="Aharoni"/>
      <charset val="177"/>
    </font>
    <font>
      <sz val="11"/>
      <color rgb="FF00B050"/>
      <name val="Aharoni"/>
      <charset val="177"/>
    </font>
    <font>
      <sz val="11"/>
      <color theme="0" tint="-0.34998626667073579"/>
      <name val="Calibri"/>
      <family val="2"/>
      <scheme val="minor"/>
    </font>
    <font>
      <b/>
      <sz val="16"/>
      <color theme="1"/>
      <name val="Rockwell Extra Bold"/>
      <family val="1"/>
    </font>
    <font>
      <b/>
      <sz val="12"/>
      <color theme="1"/>
      <name val="Rockwell Extra Bold"/>
      <family val="1"/>
    </font>
    <font>
      <sz val="11"/>
      <color theme="1"/>
      <name val="Rockwell"/>
      <family val="1"/>
    </font>
    <font>
      <sz val="10"/>
      <name val="Arial"/>
      <family val="2"/>
    </font>
    <font>
      <sz val="10"/>
      <name val="Tahoma"/>
      <family val="2"/>
    </font>
    <font>
      <b/>
      <sz val="10"/>
      <name val="Tahoma"/>
      <family val="2"/>
    </font>
    <font>
      <b/>
      <sz val="10"/>
      <color rgb="FF7030A0"/>
      <name val="Tahoma"/>
      <family val="2"/>
    </font>
    <font>
      <b/>
      <sz val="10"/>
      <color indexed="8"/>
      <name val="Tahoma"/>
      <family val="2"/>
    </font>
    <font>
      <b/>
      <sz val="10"/>
      <color rgb="FFC00000"/>
      <name val="Tahoma"/>
      <family val="2"/>
    </font>
    <font>
      <b/>
      <i/>
      <sz val="10"/>
      <color rgb="FF7030A0"/>
      <name val="Tahoma"/>
      <family val="2"/>
    </font>
    <font>
      <b/>
      <sz val="24"/>
      <color theme="1"/>
      <name val="Rockwell"/>
      <family val="1"/>
    </font>
    <font>
      <b/>
      <sz val="18"/>
      <color theme="1"/>
      <name val="Rockwell"/>
      <family val="1"/>
    </font>
    <font>
      <sz val="18"/>
      <color theme="1"/>
      <name val="Rockwell"/>
      <family val="1"/>
    </font>
    <font>
      <b/>
      <sz val="12"/>
      <name val="Rockwell"/>
      <family val="1"/>
    </font>
    <font>
      <b/>
      <u val="double"/>
      <sz val="12"/>
      <color theme="1"/>
      <name val="Rockwell"/>
      <family val="1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Arial Black"/>
      <family val="2"/>
    </font>
    <font>
      <b/>
      <sz val="11"/>
      <color theme="1"/>
      <name val="Arial Black"/>
      <family val="2"/>
    </font>
    <font>
      <sz val="12"/>
      <color theme="1"/>
      <name val="Arial Black"/>
      <family val="2"/>
    </font>
    <font>
      <sz val="36"/>
      <color theme="1"/>
      <name val="Rockwell"/>
      <family val="1"/>
    </font>
    <font>
      <b/>
      <sz val="36"/>
      <color theme="1"/>
      <name val="Rockwell"/>
      <family val="1"/>
    </font>
    <font>
      <b/>
      <sz val="24"/>
      <color theme="1"/>
      <name val="Arial Black"/>
      <family val="2"/>
    </font>
    <font>
      <b/>
      <sz val="22"/>
      <color theme="1"/>
      <name val="Arial Black"/>
      <family val="2"/>
    </font>
    <font>
      <b/>
      <sz val="12"/>
      <color rgb="FF000000"/>
      <name val="Tahoma"/>
      <family val="2"/>
    </font>
    <font>
      <b/>
      <sz val="12"/>
      <color theme="10"/>
      <name val="Tahoma"/>
      <family val="2"/>
    </font>
    <font>
      <b/>
      <u/>
      <sz val="12"/>
      <color theme="10"/>
      <name val="Tahoma"/>
      <family val="2"/>
    </font>
    <font>
      <b/>
      <sz val="12"/>
      <name val="Tahoma"/>
      <family val="2"/>
    </font>
    <font>
      <b/>
      <strike/>
      <sz val="12"/>
      <color indexed="8"/>
      <name val="Tahoma"/>
      <family val="2"/>
    </font>
    <font>
      <b/>
      <i/>
      <u/>
      <sz val="12"/>
      <color theme="1"/>
      <name val="Tahoma"/>
      <family val="2"/>
    </font>
    <font>
      <b/>
      <i/>
      <u val="singleAccounting"/>
      <sz val="12"/>
      <color theme="1"/>
      <name val="Tahoma"/>
      <family val="2"/>
    </font>
    <font>
      <sz val="22"/>
      <name val="Arial Black"/>
      <family val="2"/>
    </font>
    <font>
      <b/>
      <sz val="22"/>
      <name val="Arial Black"/>
      <family val="2"/>
    </font>
    <font>
      <b/>
      <sz val="28"/>
      <color theme="1"/>
      <name val="Arial Black"/>
      <family val="2"/>
    </font>
    <font>
      <b/>
      <sz val="14"/>
      <color theme="1"/>
      <name val="Tahoma"/>
      <family val="2"/>
    </font>
    <font>
      <b/>
      <sz val="26"/>
      <color theme="1"/>
      <name val="Tahoma"/>
      <family val="2"/>
    </font>
    <font>
      <b/>
      <sz val="18"/>
      <name val="Tahoma"/>
      <family val="2"/>
    </font>
    <font>
      <b/>
      <sz val="32"/>
      <color theme="1"/>
      <name val="Arial Black"/>
      <family val="2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5A5A5"/>
      </patternFill>
    </fill>
  </fills>
  <borders count="6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47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6" borderId="48" applyNumberFormat="0" applyAlignment="0" applyProtection="0"/>
    <xf numFmtId="0" fontId="39" fillId="0" borderId="0"/>
    <xf numFmtId="0" fontId="39" fillId="0" borderId="0" applyFont="0" applyFill="0" applyBorder="0" applyAlignment="0" applyProtection="0"/>
  </cellStyleXfs>
  <cellXfs count="377">
    <xf numFmtId="0" fontId="0" fillId="0" borderId="0" xfId="0"/>
    <xf numFmtId="0" fontId="3" fillId="0" borderId="2" xfId="0" applyFont="1" applyBorder="1"/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/>
    <xf numFmtId="0" fontId="3" fillId="0" borderId="6" xfId="0" applyFont="1" applyBorder="1"/>
    <xf numFmtId="0" fontId="3" fillId="0" borderId="7" xfId="0" applyFont="1" applyBorder="1" applyAlignment="1">
      <alignment horizontal="center"/>
    </xf>
    <xf numFmtId="0" fontId="3" fillId="0" borderId="9" xfId="0" applyFont="1" applyBorder="1"/>
    <xf numFmtId="0" fontId="3" fillId="0" borderId="10" xfId="0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 applyAlignment="1">
      <alignment horizontal="center"/>
    </xf>
    <xf numFmtId="0" fontId="2" fillId="0" borderId="4" xfId="0" applyFont="1" applyBorder="1"/>
    <xf numFmtId="0" fontId="0" fillId="0" borderId="0" xfId="0" applyBorder="1"/>
    <xf numFmtId="43" fontId="0" fillId="0" borderId="0" xfId="1" applyFont="1"/>
    <xf numFmtId="0" fontId="2" fillId="0" borderId="15" xfId="0" applyFont="1" applyBorder="1"/>
    <xf numFmtId="0" fontId="3" fillId="0" borderId="2" xfId="0" applyFont="1" applyBorder="1" applyAlignment="1">
      <alignment horizontal="right"/>
    </xf>
    <xf numFmtId="0" fontId="3" fillId="0" borderId="1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3" fontId="9" fillId="0" borderId="4" xfId="1" quotePrefix="1" applyFont="1" applyBorder="1" applyProtection="1">
      <protection hidden="1"/>
    </xf>
    <xf numFmtId="43" fontId="2" fillId="0" borderId="4" xfId="1" quotePrefix="1" applyFont="1" applyBorder="1" applyProtection="1">
      <protection hidden="1"/>
    </xf>
    <xf numFmtId="43" fontId="2" fillId="0" borderId="4" xfId="1" applyFont="1" applyBorder="1" applyProtection="1">
      <protection hidden="1"/>
    </xf>
    <xf numFmtId="43" fontId="3" fillId="0" borderId="1" xfId="1" applyFont="1" applyBorder="1" applyProtection="1">
      <protection hidden="1"/>
    </xf>
    <xf numFmtId="43" fontId="3" fillId="0" borderId="8" xfId="1" applyFont="1" applyBorder="1" applyProtection="1">
      <protection hidden="1"/>
    </xf>
    <xf numFmtId="43" fontId="3" fillId="0" borderId="4" xfId="1" applyFont="1" applyBorder="1" applyProtection="1">
      <protection hidden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/>
    <xf numFmtId="0" fontId="6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43" fontId="1" fillId="0" borderId="0" xfId="1" applyFont="1"/>
    <xf numFmtId="165" fontId="7" fillId="0" borderId="0" xfId="1" applyNumberFormat="1" applyFont="1"/>
    <xf numFmtId="0" fontId="0" fillId="4" borderId="0" xfId="0" applyFill="1"/>
    <xf numFmtId="43" fontId="0" fillId="4" borderId="0" xfId="1" applyFont="1" applyFill="1"/>
    <xf numFmtId="0" fontId="17" fillId="4" borderId="0" xfId="0" applyFont="1" applyFill="1"/>
    <xf numFmtId="43" fontId="3" fillId="0" borderId="14" xfId="1" applyFont="1" applyBorder="1" applyProtection="1">
      <protection hidden="1"/>
    </xf>
    <xf numFmtId="0" fontId="19" fillId="0" borderId="0" xfId="42" applyFont="1" applyAlignment="1">
      <alignment horizontal="center"/>
    </xf>
    <xf numFmtId="0" fontId="20" fillId="0" borderId="0" xfId="42" applyFont="1" applyAlignment="1">
      <alignment horizontal="center" vertical="center"/>
    </xf>
    <xf numFmtId="43" fontId="3" fillId="0" borderId="18" xfId="1" applyFont="1" applyBorder="1" applyAlignment="1">
      <alignment horizontal="center" vertical="center" wrapText="1"/>
    </xf>
    <xf numFmtId="43" fontId="3" fillId="0" borderId="40" xfId="1" applyFont="1" applyBorder="1" applyAlignment="1">
      <alignment horizontal="center" vertical="center"/>
    </xf>
    <xf numFmtId="43" fontId="3" fillId="0" borderId="39" xfId="1" applyFont="1" applyBorder="1" applyAlignment="1">
      <alignment horizontal="center" vertical="center"/>
    </xf>
    <xf numFmtId="0" fontId="0" fillId="2" borderId="0" xfId="0" applyFill="1"/>
    <xf numFmtId="0" fontId="24" fillId="0" borderId="0" xfId="42" applyFont="1" applyAlignment="1">
      <alignment vertical="center"/>
    </xf>
    <xf numFmtId="0" fontId="24" fillId="0" borderId="0" xfId="42" applyFont="1" applyAlignment="1">
      <alignment horizontal="center"/>
    </xf>
    <xf numFmtId="0" fontId="24" fillId="0" borderId="0" xfId="42" applyFont="1"/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26" fillId="0" borderId="17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13" fillId="0" borderId="12" xfId="0" applyFont="1" applyBorder="1" applyAlignment="1">
      <alignment horizontal="left" vertical="center"/>
    </xf>
    <xf numFmtId="43" fontId="15" fillId="0" borderId="19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/>
    </xf>
    <xf numFmtId="43" fontId="15" fillId="0" borderId="21" xfId="0" applyNumberFormat="1" applyFont="1" applyBorder="1" applyAlignment="1">
      <alignment horizontal="center" vertical="center" wrapText="1"/>
    </xf>
    <xf numFmtId="0" fontId="28" fillId="0" borderId="7" xfId="0" applyFont="1" applyBorder="1" applyAlignment="1"/>
    <xf numFmtId="0" fontId="13" fillId="0" borderId="21" xfId="0" applyFont="1" applyBorder="1" applyAlignment="1">
      <alignment vertical="center"/>
    </xf>
    <xf numFmtId="0" fontId="13" fillId="0" borderId="7" xfId="0" applyFont="1" applyBorder="1" applyAlignment="1">
      <alignment vertical="center"/>
    </xf>
    <xf numFmtId="43" fontId="13" fillId="0" borderId="21" xfId="0" applyNumberFormat="1" applyFont="1" applyBorder="1" applyAlignment="1">
      <alignment vertical="center"/>
    </xf>
    <xf numFmtId="0" fontId="15" fillId="0" borderId="23" xfId="0" applyFont="1" applyBorder="1" applyAlignment="1">
      <alignment horizontal="left" vertical="center"/>
    </xf>
    <xf numFmtId="0" fontId="15" fillId="0" borderId="45" xfId="0" applyFont="1" applyBorder="1" applyAlignment="1">
      <alignment horizontal="right" vertical="center"/>
    </xf>
    <xf numFmtId="0" fontId="15" fillId="0" borderId="43" xfId="0" applyFont="1" applyBorder="1" applyAlignment="1">
      <alignment horizontal="right" vertical="center" wrapText="1"/>
    </xf>
    <xf numFmtId="0" fontId="13" fillId="0" borderId="32" xfId="0" applyFont="1" applyBorder="1" applyAlignment="1">
      <alignment vertical="center"/>
    </xf>
    <xf numFmtId="0" fontId="13" fillId="0" borderId="33" xfId="0" applyFont="1" applyBorder="1" applyAlignment="1">
      <alignment vertical="center"/>
    </xf>
    <xf numFmtId="0" fontId="15" fillId="0" borderId="10" xfId="0" applyFont="1" applyBorder="1" applyAlignment="1">
      <alignment vertical="center"/>
    </xf>
    <xf numFmtId="43" fontId="13" fillId="0" borderId="36" xfId="0" applyNumberFormat="1" applyFont="1" applyBorder="1" applyAlignment="1">
      <alignment vertical="center"/>
    </xf>
    <xf numFmtId="0" fontId="15" fillId="0" borderId="46" xfId="0" applyFont="1" applyBorder="1" applyAlignment="1">
      <alignment vertical="center"/>
    </xf>
    <xf numFmtId="43" fontId="15" fillId="0" borderId="47" xfId="0" applyNumberFormat="1" applyFont="1" applyBorder="1" applyAlignment="1">
      <alignment vertical="center"/>
    </xf>
    <xf numFmtId="43" fontId="25" fillId="0" borderId="0" xfId="0" applyNumberFormat="1" applyFont="1"/>
    <xf numFmtId="0" fontId="30" fillId="2" borderId="0" xfId="43" applyFont="1" applyFill="1"/>
    <xf numFmtId="0" fontId="0" fillId="0" borderId="0" xfId="0" applyProtection="1"/>
    <xf numFmtId="0" fontId="19" fillId="0" borderId="0" xfId="42" applyFont="1" applyProtection="1"/>
    <xf numFmtId="0" fontId="8" fillId="2" borderId="0" xfId="0" applyFont="1" applyFill="1" applyProtection="1"/>
    <xf numFmtId="0" fontId="8" fillId="2" borderId="0" xfId="0" applyFont="1" applyFill="1" applyAlignment="1" applyProtection="1">
      <alignment horizontal="right"/>
    </xf>
    <xf numFmtId="0" fontId="0" fillId="0" borderId="0" xfId="0" applyFont="1" applyBorder="1"/>
    <xf numFmtId="0" fontId="3" fillId="0" borderId="0" xfId="0" applyFont="1" applyBorder="1" applyAlignment="1">
      <alignment horizontal="center"/>
    </xf>
    <xf numFmtId="0" fontId="0" fillId="0" borderId="0" xfId="0" applyFont="1" applyBorder="1" applyAlignment="1"/>
    <xf numFmtId="0" fontId="3" fillId="0" borderId="0" xfId="0" applyFont="1" applyFill="1" applyBorder="1" applyProtection="1"/>
    <xf numFmtId="0" fontId="3" fillId="0" borderId="0" xfId="0" applyFont="1" applyFill="1" applyBorder="1" applyAlignment="1" applyProtection="1">
      <alignment wrapText="1"/>
      <protection locked="0"/>
    </xf>
    <xf numFmtId="0" fontId="3" fillId="0" borderId="0" xfId="0" applyFont="1" applyFill="1" applyBorder="1" applyProtection="1">
      <protection locked="0"/>
    </xf>
    <xf numFmtId="0" fontId="2" fillId="0" borderId="0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wrapText="1"/>
      <protection locked="0"/>
    </xf>
    <xf numFmtId="0" fontId="2" fillId="0" borderId="0" xfId="0" applyFont="1" applyFill="1" applyBorder="1" applyProtection="1">
      <protection locked="0"/>
    </xf>
    <xf numFmtId="0" fontId="3" fillId="0" borderId="0" xfId="0" applyFont="1" applyFill="1" applyBorder="1" applyAlignment="1" applyProtection="1">
      <protection locked="0"/>
    </xf>
    <xf numFmtId="0" fontId="32" fillId="6" borderId="48" xfId="44" applyNumberFormat="1" applyFont="1"/>
    <xf numFmtId="43" fontId="33" fillId="4" borderId="0" xfId="1" applyFont="1" applyFill="1"/>
    <xf numFmtId="43" fontId="34" fillId="5" borderId="0" xfId="1" applyFont="1" applyFill="1" applyAlignment="1">
      <alignment horizontal="center"/>
    </xf>
    <xf numFmtId="0" fontId="2" fillId="3" borderId="0" xfId="0" applyFont="1" applyFill="1" applyProtection="1">
      <protection locked="0"/>
    </xf>
    <xf numFmtId="0" fontId="2" fillId="0" borderId="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43" fontId="3" fillId="0" borderId="24" xfId="1" applyFont="1" applyBorder="1" applyAlignment="1">
      <alignment horizontal="center" vertical="center" wrapText="1"/>
    </xf>
    <xf numFmtId="43" fontId="23" fillId="0" borderId="25" xfId="1" applyFont="1" applyBorder="1" applyAlignment="1">
      <alignment horizontal="center" vertical="center" wrapText="1"/>
    </xf>
    <xf numFmtId="43" fontId="3" fillId="0" borderId="18" xfId="1" applyFont="1" applyBorder="1" applyAlignment="1">
      <alignment horizontal="center" vertical="center"/>
    </xf>
    <xf numFmtId="43" fontId="3" fillId="0" borderId="19" xfId="1" applyFont="1" applyBorder="1" applyAlignment="1">
      <alignment horizontal="center" vertical="center"/>
    </xf>
    <xf numFmtId="43" fontId="3" fillId="0" borderId="49" xfId="1" applyFont="1" applyBorder="1" applyAlignment="1">
      <alignment horizontal="center" vertical="center" wrapText="1"/>
    </xf>
    <xf numFmtId="43" fontId="3" fillId="0" borderId="44" xfId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3" fillId="0" borderId="11" xfId="0" applyFont="1" applyBorder="1" applyAlignment="1" applyProtection="1">
      <alignment horizontal="center"/>
      <protection hidden="1"/>
    </xf>
    <xf numFmtId="0" fontId="3" fillId="0" borderId="14" xfId="0" applyFont="1" applyBorder="1" applyProtection="1">
      <protection hidden="1"/>
    </xf>
    <xf numFmtId="43" fontId="0" fillId="0" borderId="35" xfId="0" applyNumberFormat="1" applyBorder="1" applyAlignment="1" applyProtection="1">
      <alignment vertical="center"/>
      <protection hidden="1"/>
    </xf>
    <xf numFmtId="43" fontId="0" fillId="0" borderId="37" xfId="0" applyNumberFormat="1" applyBorder="1" applyAlignment="1" applyProtection="1">
      <alignment vertical="center"/>
      <protection hidden="1"/>
    </xf>
    <xf numFmtId="43" fontId="0" fillId="0" borderId="19" xfId="0" applyNumberFormat="1" applyBorder="1" applyAlignment="1" applyProtection="1">
      <alignment vertical="center"/>
      <protection hidden="1"/>
    </xf>
    <xf numFmtId="0" fontId="2" fillId="0" borderId="6" xfId="0" applyFont="1" applyBorder="1" applyProtection="1">
      <protection hidden="1"/>
    </xf>
    <xf numFmtId="0" fontId="2" fillId="0" borderId="4" xfId="0" applyFont="1" applyBorder="1" applyProtection="1">
      <protection hidden="1"/>
    </xf>
    <xf numFmtId="0" fontId="2" fillId="0" borderId="42" xfId="0" applyFont="1" applyBorder="1" applyProtection="1">
      <protection hidden="1"/>
    </xf>
    <xf numFmtId="0" fontId="2" fillId="0" borderId="16" xfId="0" applyFont="1" applyBorder="1" applyProtection="1">
      <protection hidden="1"/>
    </xf>
    <xf numFmtId="0" fontId="3" fillId="0" borderId="2" xfId="0" applyFont="1" applyBorder="1" applyAlignment="1" applyProtection="1">
      <alignment horizontal="center"/>
      <protection hidden="1"/>
    </xf>
    <xf numFmtId="0" fontId="3" fillId="0" borderId="1" xfId="0" applyFont="1" applyBorder="1" applyProtection="1">
      <protection hidden="1"/>
    </xf>
    <xf numFmtId="43" fontId="0" fillId="0" borderId="51" xfId="1" applyFont="1" applyBorder="1" applyAlignment="1" applyProtection="1">
      <alignment vertical="center"/>
      <protection hidden="1"/>
    </xf>
    <xf numFmtId="43" fontId="0" fillId="0" borderId="41" xfId="1" applyFont="1" applyBorder="1" applyAlignment="1" applyProtection="1">
      <alignment vertical="center"/>
      <protection hidden="1"/>
    </xf>
    <xf numFmtId="43" fontId="0" fillId="0" borderId="34" xfId="1" applyFont="1" applyBorder="1" applyAlignment="1" applyProtection="1">
      <alignment vertical="center"/>
      <protection hidden="1"/>
    </xf>
    <xf numFmtId="0" fontId="3" fillId="0" borderId="9" xfId="0" applyFont="1" applyBorder="1" applyAlignment="1" applyProtection="1">
      <alignment horizontal="center"/>
      <protection hidden="1"/>
    </xf>
    <xf numFmtId="0" fontId="3" fillId="0" borderId="8" xfId="0" applyFont="1" applyBorder="1" applyProtection="1">
      <protection hidden="1"/>
    </xf>
    <xf numFmtId="43" fontId="0" fillId="0" borderId="35" xfId="1" applyFont="1" applyBorder="1" applyAlignment="1" applyProtection="1">
      <alignment vertical="center"/>
      <protection hidden="1"/>
    </xf>
    <xf numFmtId="43" fontId="0" fillId="0" borderId="37" xfId="1" applyFont="1" applyBorder="1" applyAlignment="1" applyProtection="1">
      <alignment vertical="center"/>
      <protection hidden="1"/>
    </xf>
    <xf numFmtId="43" fontId="0" fillId="0" borderId="36" xfId="1" applyFont="1" applyBorder="1" applyAlignment="1" applyProtection="1">
      <alignment vertical="center"/>
      <protection hidden="1"/>
    </xf>
    <xf numFmtId="0" fontId="3" fillId="0" borderId="6" xfId="0" applyFont="1" applyBorder="1" applyAlignment="1" applyProtection="1">
      <alignment horizontal="center"/>
      <protection hidden="1"/>
    </xf>
    <xf numFmtId="0" fontId="3" fillId="0" borderId="4" xfId="0" applyFont="1" applyBorder="1" applyProtection="1">
      <protection hidden="1"/>
    </xf>
    <xf numFmtId="0" fontId="3" fillId="0" borderId="1" xfId="0" applyFont="1" applyBorder="1" applyAlignment="1" applyProtection="1">
      <alignment wrapText="1"/>
      <protection hidden="1"/>
    </xf>
    <xf numFmtId="0" fontId="3" fillId="0" borderId="4" xfId="0" applyFont="1" applyBorder="1" applyAlignment="1" applyProtection="1">
      <alignment wrapText="1"/>
      <protection hidden="1"/>
    </xf>
    <xf numFmtId="0" fontId="3" fillId="0" borderId="22" xfId="0" applyFont="1" applyBorder="1" applyAlignment="1" applyProtection="1">
      <alignment horizontal="center"/>
      <protection hidden="1"/>
    </xf>
    <xf numFmtId="0" fontId="2" fillId="0" borderId="2" xfId="0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right"/>
      <protection hidden="1"/>
    </xf>
    <xf numFmtId="43" fontId="0" fillId="0" borderId="31" xfId="1" applyFont="1" applyBorder="1" applyAlignment="1" applyProtection="1">
      <alignment vertical="center"/>
      <protection locked="0" hidden="1"/>
    </xf>
    <xf numFmtId="43" fontId="0" fillId="0" borderId="20" xfId="1" applyFont="1" applyBorder="1" applyAlignment="1" applyProtection="1">
      <alignment vertical="center"/>
      <protection locked="0" hidden="1"/>
    </xf>
    <xf numFmtId="43" fontId="0" fillId="0" borderId="21" xfId="1" applyFont="1" applyBorder="1" applyAlignment="1" applyProtection="1">
      <alignment vertical="center"/>
      <protection locked="0" hidden="1"/>
    </xf>
    <xf numFmtId="43" fontId="5" fillId="0" borderId="31" xfId="1" applyFont="1" applyBorder="1" applyAlignment="1" applyProtection="1">
      <alignment vertical="center"/>
      <protection locked="0" hidden="1"/>
    </xf>
    <xf numFmtId="43" fontId="5" fillId="0" borderId="20" xfId="1" applyFont="1" applyBorder="1" applyAlignment="1" applyProtection="1">
      <alignment vertical="center"/>
      <protection locked="0" hidden="1"/>
    </xf>
    <xf numFmtId="43" fontId="5" fillId="0" borderId="21" xfId="1" applyFont="1" applyBorder="1" applyAlignment="1" applyProtection="1">
      <alignment vertical="center"/>
      <protection locked="0" hidden="1"/>
    </xf>
    <xf numFmtId="43" fontId="0" fillId="0" borderId="50" xfId="1" applyFont="1" applyBorder="1" applyAlignment="1" applyProtection="1">
      <alignment vertical="center"/>
      <protection locked="0" hidden="1"/>
    </xf>
    <xf numFmtId="43" fontId="0" fillId="0" borderId="38" xfId="1" applyFont="1" applyBorder="1" applyAlignment="1" applyProtection="1">
      <alignment vertical="center"/>
      <protection locked="0" hidden="1"/>
    </xf>
    <xf numFmtId="43" fontId="0" fillId="0" borderId="33" xfId="1" applyFont="1" applyBorder="1" applyAlignment="1" applyProtection="1">
      <alignment vertical="center"/>
      <protection locked="0" hidden="1"/>
    </xf>
    <xf numFmtId="43" fontId="0" fillId="0" borderId="52" xfId="1" applyFont="1" applyBorder="1" applyAlignment="1" applyProtection="1">
      <alignment vertical="center"/>
      <protection hidden="1"/>
    </xf>
    <xf numFmtId="43" fontId="0" fillId="0" borderId="1" xfId="1" applyFont="1" applyBorder="1" applyAlignment="1" applyProtection="1">
      <alignment vertical="center"/>
      <protection hidden="1"/>
    </xf>
    <xf numFmtId="0" fontId="3" fillId="0" borderId="11" xfId="0" applyFont="1" applyBorder="1" applyAlignment="1" applyProtection="1">
      <alignment horizontal="center" vertical="center" wrapText="1"/>
      <protection hidden="1"/>
    </xf>
    <xf numFmtId="0" fontId="3" fillId="0" borderId="12" xfId="0" applyFont="1" applyBorder="1" applyAlignment="1" applyProtection="1">
      <alignment horizontal="center" vertical="center" wrapText="1"/>
      <protection hidden="1"/>
    </xf>
    <xf numFmtId="43" fontId="3" fillId="0" borderId="18" xfId="1" applyFont="1" applyBorder="1" applyAlignment="1" applyProtection="1">
      <alignment horizontal="center" vertical="center" wrapText="1"/>
      <protection hidden="1"/>
    </xf>
    <xf numFmtId="43" fontId="23" fillId="0" borderId="19" xfId="1" applyFont="1" applyBorder="1" applyAlignment="1" applyProtection="1">
      <alignment horizontal="center" vertical="center" wrapText="1"/>
      <protection hidden="1"/>
    </xf>
    <xf numFmtId="0" fontId="3" fillId="0" borderId="6" xfId="0" applyFont="1" applyBorder="1" applyAlignment="1" applyProtection="1">
      <alignment horizontal="center" vertical="center" wrapText="1"/>
      <protection hidden="1"/>
    </xf>
    <xf numFmtId="0" fontId="3" fillId="0" borderId="7" xfId="0" applyFont="1" applyBorder="1" applyAlignment="1" applyProtection="1">
      <alignment horizontal="center" vertical="center" wrapText="1"/>
      <protection hidden="1"/>
    </xf>
    <xf numFmtId="43" fontId="3" fillId="0" borderId="20" xfId="1" applyFont="1" applyBorder="1" applyAlignment="1" applyProtection="1">
      <alignment horizontal="center" vertical="center" wrapText="1"/>
      <protection hidden="1"/>
    </xf>
    <xf numFmtId="43" fontId="3" fillId="0" borderId="20" xfId="1" applyFont="1" applyBorder="1" applyAlignment="1" applyProtection="1">
      <alignment horizontal="center" vertical="center"/>
      <protection hidden="1"/>
    </xf>
    <xf numFmtId="43" fontId="3" fillId="0" borderId="21" xfId="1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 applyProtection="1">
      <alignment horizontal="center" vertical="center"/>
      <protection hidden="1"/>
    </xf>
    <xf numFmtId="0" fontId="2" fillId="0" borderId="7" xfId="0" applyFont="1" applyBorder="1" applyAlignment="1" applyProtection="1">
      <alignment vertical="center"/>
      <protection hidden="1"/>
    </xf>
    <xf numFmtId="43" fontId="3" fillId="0" borderId="40" xfId="1" applyFont="1" applyBorder="1" applyAlignment="1" applyProtection="1">
      <alignment horizontal="center" vertical="center"/>
      <protection hidden="1"/>
    </xf>
    <xf numFmtId="43" fontId="3" fillId="0" borderId="39" xfId="1" applyFont="1" applyBorder="1" applyAlignment="1" applyProtection="1">
      <alignment horizontal="center" vertical="center"/>
      <protection hidden="1"/>
    </xf>
    <xf numFmtId="0" fontId="2" fillId="0" borderId="11" xfId="0" applyFont="1" applyBorder="1" applyAlignment="1" applyProtection="1">
      <alignment horizontal="center"/>
      <protection hidden="1"/>
    </xf>
    <xf numFmtId="0" fontId="2" fillId="0" borderId="11" xfId="0" applyFont="1" applyBorder="1" applyProtection="1">
      <protection hidden="1"/>
    </xf>
    <xf numFmtId="43" fontId="0" fillId="0" borderId="36" xfId="0" applyNumberFormat="1" applyBorder="1" applyAlignment="1" applyProtection="1">
      <alignment vertical="center"/>
      <protection hidden="1"/>
    </xf>
    <xf numFmtId="0" fontId="2" fillId="0" borderId="9" xfId="0" applyFont="1" applyBorder="1" applyAlignment="1" applyProtection="1">
      <alignment horizontal="center"/>
      <protection hidden="1"/>
    </xf>
    <xf numFmtId="0" fontId="2" fillId="0" borderId="9" xfId="0" applyFont="1" applyBorder="1" applyProtection="1">
      <protection hidden="1"/>
    </xf>
    <xf numFmtId="0" fontId="2" fillId="0" borderId="6" xfId="0" applyFont="1" applyBorder="1" applyAlignment="1" applyProtection="1">
      <alignment horizontal="center"/>
      <protection hidden="1"/>
    </xf>
    <xf numFmtId="0" fontId="2" fillId="0" borderId="6" xfId="0" applyFont="1" applyBorder="1" applyAlignment="1" applyProtection="1">
      <alignment wrapText="1"/>
      <protection hidden="1"/>
    </xf>
    <xf numFmtId="0" fontId="3" fillId="0" borderId="2" xfId="0" applyFont="1" applyBorder="1" applyAlignment="1" applyProtection="1">
      <alignment horizontal="right"/>
      <protection hidden="1"/>
    </xf>
    <xf numFmtId="43" fontId="0" fillId="0" borderId="41" xfId="0" applyNumberFormat="1" applyBorder="1" applyAlignment="1" applyProtection="1">
      <alignment vertical="center"/>
      <protection hidden="1"/>
    </xf>
    <xf numFmtId="43" fontId="0" fillId="0" borderId="34" xfId="0" applyNumberFormat="1" applyBorder="1" applyAlignment="1" applyProtection="1">
      <alignment vertical="center"/>
      <protection hidden="1"/>
    </xf>
    <xf numFmtId="43" fontId="0" fillId="0" borderId="0" xfId="1" applyFont="1" applyAlignment="1">
      <alignment horizontal="center"/>
    </xf>
    <xf numFmtId="43" fontId="35" fillId="0" borderId="0" xfId="0" applyNumberFormat="1" applyFont="1"/>
    <xf numFmtId="0" fontId="35" fillId="0" borderId="0" xfId="0" applyFont="1"/>
    <xf numFmtId="165" fontId="35" fillId="0" borderId="0" xfId="1" applyNumberFormat="1" applyFont="1"/>
    <xf numFmtId="43" fontId="12" fillId="0" borderId="0" xfId="8" applyFont="1" applyBorder="1" applyAlignment="1">
      <alignment vertical="center"/>
    </xf>
    <xf numFmtId="0" fontId="32" fillId="6" borderId="48" xfId="44" applyNumberFormat="1" applyFont="1" applyAlignment="1">
      <alignment horizontal="center"/>
    </xf>
    <xf numFmtId="0" fontId="38" fillId="0" borderId="0" xfId="0" applyFont="1" applyFill="1" applyBorder="1" applyAlignment="1" applyProtection="1">
      <protection locked="0"/>
    </xf>
    <xf numFmtId="0" fontId="40" fillId="0" borderId="0" xfId="45" applyFont="1"/>
    <xf numFmtId="0" fontId="27" fillId="0" borderId="20" xfId="45" applyFont="1" applyBorder="1" applyAlignment="1">
      <alignment horizontal="center" vertical="center"/>
    </xf>
    <xf numFmtId="0" fontId="41" fillId="0" borderId="20" xfId="45" applyFont="1" applyFill="1" applyBorder="1" applyAlignment="1">
      <alignment vertical="center"/>
    </xf>
    <xf numFmtId="0" fontId="41" fillId="0" borderId="20" xfId="45" applyFont="1" applyBorder="1" applyAlignment="1">
      <alignment horizontal="center" vertical="center"/>
    </xf>
    <xf numFmtId="0" fontId="41" fillId="0" borderId="0" xfId="45" applyFont="1"/>
    <xf numFmtId="0" fontId="41" fillId="0" borderId="0" xfId="45" applyFont="1" applyAlignment="1">
      <alignment horizontal="center" vertical="center"/>
    </xf>
    <xf numFmtId="4" fontId="40" fillId="0" borderId="0" xfId="45" applyNumberFormat="1" applyFont="1"/>
    <xf numFmtId="0" fontId="42" fillId="0" borderId="0" xfId="45" applyFont="1" applyAlignment="1">
      <alignment horizontal="center" vertical="center"/>
    </xf>
    <xf numFmtId="0" fontId="42" fillId="0" borderId="0" xfId="45" applyFont="1"/>
    <xf numFmtId="166" fontId="40" fillId="0" borderId="0" xfId="46" applyNumberFormat="1" applyFont="1"/>
    <xf numFmtId="43" fontId="40" fillId="0" borderId="0" xfId="46" applyNumberFormat="1" applyFont="1"/>
    <xf numFmtId="0" fontId="27" fillId="0" borderId="0" xfId="45" applyFont="1" applyAlignment="1">
      <alignment horizontal="center" vertical="center"/>
    </xf>
    <xf numFmtId="0" fontId="43" fillId="0" borderId="20" xfId="45" applyFont="1" applyBorder="1" applyAlignment="1">
      <alignment horizontal="center" vertical="center"/>
    </xf>
    <xf numFmtId="164" fontId="43" fillId="0" borderId="0" xfId="46" applyNumberFormat="1" applyFont="1" applyBorder="1" applyAlignment="1">
      <alignment horizontal="right" vertical="center"/>
    </xf>
    <xf numFmtId="0" fontId="44" fillId="0" borderId="20" xfId="45" applyFont="1" applyBorder="1" applyAlignment="1">
      <alignment horizontal="center" vertical="center"/>
    </xf>
    <xf numFmtId="4" fontId="44" fillId="0" borderId="20" xfId="46" applyNumberFormat="1" applyFont="1" applyBorder="1" applyAlignment="1">
      <alignment vertical="center"/>
    </xf>
    <xf numFmtId="4" fontId="44" fillId="0" borderId="0" xfId="46" applyNumberFormat="1" applyFont="1" applyBorder="1" applyAlignment="1">
      <alignment vertical="center"/>
    </xf>
    <xf numFmtId="0" fontId="44" fillId="0" borderId="0" xfId="45" applyFont="1" applyAlignment="1">
      <alignment vertical="center"/>
    </xf>
    <xf numFmtId="0" fontId="41" fillId="0" borderId="20" xfId="45" applyFont="1" applyBorder="1" applyAlignment="1">
      <alignment vertical="center"/>
    </xf>
    <xf numFmtId="4" fontId="41" fillId="0" borderId="20" xfId="46" applyNumberFormat="1" applyFont="1" applyBorder="1" applyAlignment="1">
      <alignment vertical="center"/>
    </xf>
    <xf numFmtId="4" fontId="41" fillId="0" borderId="0" xfId="46" applyNumberFormat="1" applyFont="1" applyFill="1" applyBorder="1" applyAlignment="1">
      <alignment vertical="center"/>
    </xf>
    <xf numFmtId="0" fontId="41" fillId="0" borderId="0" xfId="45" applyFont="1" applyAlignment="1">
      <alignment vertical="center"/>
    </xf>
    <xf numFmtId="4" fontId="41" fillId="0" borderId="20" xfId="45" applyNumberFormat="1" applyFont="1" applyBorder="1" applyAlignment="1">
      <alignment vertical="center"/>
    </xf>
    <xf numFmtId="4" fontId="43" fillId="0" borderId="0" xfId="46" applyNumberFormat="1" applyFont="1" applyBorder="1" applyAlignment="1">
      <alignment vertical="center"/>
    </xf>
    <xf numFmtId="0" fontId="42" fillId="0" borderId="20" xfId="45" applyFont="1" applyFill="1" applyBorder="1" applyAlignment="1">
      <alignment vertical="center"/>
    </xf>
    <xf numFmtId="4" fontId="45" fillId="0" borderId="20" xfId="45" applyNumberFormat="1" applyFont="1" applyBorder="1" applyAlignment="1">
      <alignment vertical="center"/>
    </xf>
    <xf numFmtId="4" fontId="42" fillId="0" borderId="0" xfId="46" applyNumberFormat="1" applyFont="1" applyBorder="1" applyAlignment="1">
      <alignment vertical="center"/>
    </xf>
    <xf numFmtId="0" fontId="42" fillId="0" borderId="0" xfId="45" applyFont="1" applyAlignment="1">
      <alignment vertical="center"/>
    </xf>
    <xf numFmtId="43" fontId="13" fillId="0" borderId="19" xfId="0" applyNumberFormat="1" applyFont="1" applyBorder="1" applyAlignment="1">
      <alignment horizontal="center" vertical="center" wrapText="1"/>
    </xf>
    <xf numFmtId="0" fontId="2" fillId="0" borderId="0" xfId="0" applyFont="1" applyAlignment="1" applyProtection="1">
      <alignment vertical="center"/>
      <protection locked="0"/>
    </xf>
    <xf numFmtId="0" fontId="47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47" fillId="0" borderId="0" xfId="0" applyFont="1" applyAlignment="1" applyProtection="1">
      <alignment vertical="center"/>
    </xf>
    <xf numFmtId="0" fontId="9" fillId="0" borderId="17" xfId="0" applyFont="1" applyBorder="1" applyAlignment="1" applyProtection="1">
      <alignment horizontal="center" vertical="center"/>
    </xf>
    <xf numFmtId="0" fontId="9" fillId="0" borderId="17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vertical="center"/>
    </xf>
    <xf numFmtId="165" fontId="49" fillId="0" borderId="24" xfId="8" applyNumberFormat="1" applyFont="1" applyBorder="1" applyAlignment="1" applyProtection="1">
      <alignment vertical="center" wrapText="1"/>
    </xf>
    <xf numFmtId="0" fontId="49" fillId="0" borderId="24" xfId="20" applyFont="1" applyBorder="1" applyAlignment="1" applyProtection="1">
      <alignment vertical="center" wrapText="1"/>
    </xf>
    <xf numFmtId="165" fontId="49" fillId="0" borderId="25" xfId="8" applyNumberFormat="1" applyFont="1" applyBorder="1" applyAlignment="1" applyProtection="1">
      <alignment vertical="top" wrapText="1"/>
    </xf>
    <xf numFmtId="0" fontId="23" fillId="0" borderId="0" xfId="0" applyFont="1" applyAlignment="1" applyProtection="1">
      <alignment horizontal="center" vertical="center" wrapText="1"/>
      <protection locked="0"/>
    </xf>
    <xf numFmtId="165" fontId="49" fillId="0" borderId="58" xfId="8" applyNumberFormat="1" applyFont="1" applyBorder="1" applyAlignment="1" applyProtection="1">
      <alignment vertical="center" wrapText="1"/>
    </xf>
    <xf numFmtId="165" fontId="49" fillId="0" borderId="58" xfId="8" applyNumberFormat="1" applyFont="1" applyBorder="1" applyAlignment="1" applyProtection="1">
      <alignment vertical="center"/>
    </xf>
    <xf numFmtId="0" fontId="49" fillId="0" borderId="58" xfId="20" applyFont="1" applyBorder="1" applyAlignment="1" applyProtection="1">
      <alignment vertical="center"/>
    </xf>
    <xf numFmtId="165" fontId="49" fillId="0" borderId="59" xfId="8" applyNumberFormat="1" applyFont="1" applyBorder="1" applyAlignment="1" applyProtection="1">
      <alignment vertical="center"/>
    </xf>
    <xf numFmtId="165" fontId="49" fillId="0" borderId="3" xfId="8" applyNumberFormat="1" applyFont="1" applyBorder="1" applyAlignment="1" applyProtection="1">
      <alignment horizontal="center" vertical="center"/>
    </xf>
    <xf numFmtId="165" fontId="49" fillId="0" borderId="41" xfId="8" applyNumberFormat="1" applyFont="1" applyBorder="1" applyAlignment="1" applyProtection="1">
      <alignment horizontal="center" vertical="center"/>
    </xf>
    <xf numFmtId="0" fontId="49" fillId="0" borderId="41" xfId="20" applyFont="1" applyBorder="1" applyAlignment="1" applyProtection="1">
      <alignment horizontal="center" vertical="center"/>
    </xf>
    <xf numFmtId="165" fontId="49" fillId="0" borderId="34" xfId="8" applyNumberFormat="1" applyFont="1" applyBorder="1" applyAlignment="1" applyProtection="1">
      <alignment horizontal="center" vertical="center"/>
    </xf>
    <xf numFmtId="0" fontId="22" fillId="0" borderId="60" xfId="0" applyFont="1" applyBorder="1" applyAlignment="1" applyProtection="1">
      <alignment horizontal="center" vertical="center" wrapText="1"/>
    </xf>
    <xf numFmtId="0" fontId="50" fillId="0" borderId="26" xfId="0" applyFont="1" applyBorder="1" applyAlignment="1" applyProtection="1">
      <alignment horizontal="left" vertical="center" wrapText="1"/>
    </xf>
    <xf numFmtId="0" fontId="22" fillId="0" borderId="59" xfId="0" applyFont="1" applyBorder="1" applyAlignment="1" applyProtection="1">
      <alignment horizontal="center" vertical="center" wrapText="1"/>
    </xf>
    <xf numFmtId="0" fontId="22" fillId="0" borderId="0" xfId="0" applyFont="1" applyBorder="1" applyAlignment="1" applyProtection="1">
      <alignment horizontal="center" vertical="center" wrapText="1"/>
    </xf>
    <xf numFmtId="0" fontId="22" fillId="0" borderId="58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8" fillId="0" borderId="9" xfId="0" applyFont="1" applyBorder="1" applyAlignment="1" applyProtection="1">
      <alignment horizontal="center" vertical="center"/>
      <protection hidden="1"/>
    </xf>
    <xf numFmtId="0" fontId="22" fillId="0" borderId="8" xfId="0" applyFont="1" applyBorder="1" applyAlignment="1" applyProtection="1">
      <alignment vertical="center" wrapText="1"/>
      <protection hidden="1"/>
    </xf>
    <xf numFmtId="43" fontId="22" fillId="0" borderId="55" xfId="0" applyNumberFormat="1" applyFont="1" applyBorder="1" applyAlignment="1" applyProtection="1">
      <alignment vertical="center"/>
      <protection hidden="1"/>
    </xf>
    <xf numFmtId="43" fontId="22" fillId="0" borderId="30" xfId="1" applyFont="1" applyBorder="1" applyAlignment="1" applyProtection="1">
      <alignment vertical="center"/>
      <protection hidden="1"/>
    </xf>
    <xf numFmtId="43" fontId="22" fillId="0" borderId="17" xfId="1" applyFont="1" applyBorder="1" applyAlignment="1" applyProtection="1">
      <alignment vertical="center"/>
      <protection hidden="1"/>
    </xf>
    <xf numFmtId="43" fontId="22" fillId="0" borderId="29" xfId="0" applyNumberFormat="1" applyFont="1" applyBorder="1" applyAlignment="1" applyProtection="1">
      <alignment vertical="center"/>
      <protection hidden="1"/>
    </xf>
    <xf numFmtId="0" fontId="22" fillId="0" borderId="29" xfId="0" applyFont="1" applyBorder="1" applyAlignment="1" applyProtection="1">
      <alignment vertical="center"/>
      <protection hidden="1"/>
    </xf>
    <xf numFmtId="43" fontId="22" fillId="0" borderId="29" xfId="1" applyFont="1" applyBorder="1" applyAlignment="1" applyProtection="1">
      <alignment vertical="center"/>
      <protection hidden="1"/>
    </xf>
    <xf numFmtId="43" fontId="22" fillId="0" borderId="30" xfId="0" applyNumberFormat="1" applyFont="1" applyBorder="1" applyAlignment="1" applyProtection="1">
      <alignment vertical="center"/>
      <protection hidden="1"/>
    </xf>
    <xf numFmtId="0" fontId="3" fillId="0" borderId="0" xfId="0" applyFont="1" applyAlignment="1" applyProtection="1">
      <alignment vertical="center"/>
      <protection locked="0"/>
    </xf>
    <xf numFmtId="0" fontId="15" fillId="0" borderId="0" xfId="0" applyFont="1" applyFill="1" applyBorder="1" applyAlignment="1">
      <alignment horizontal="right" vertical="center"/>
    </xf>
    <xf numFmtId="43" fontId="15" fillId="0" borderId="61" xfId="0" applyNumberFormat="1" applyFont="1" applyBorder="1" applyAlignment="1">
      <alignment vertical="center"/>
    </xf>
    <xf numFmtId="0" fontId="15" fillId="0" borderId="20" xfId="0" applyFont="1" applyBorder="1" applyAlignment="1">
      <alignment vertical="center"/>
    </xf>
    <xf numFmtId="43" fontId="15" fillId="0" borderId="20" xfId="0" applyNumberFormat="1" applyFont="1" applyBorder="1" applyAlignment="1">
      <alignment vertical="center"/>
    </xf>
    <xf numFmtId="0" fontId="51" fillId="0" borderId="0" xfId="0" applyFont="1"/>
    <xf numFmtId="0" fontId="52" fillId="0" borderId="0" xfId="0" applyFont="1"/>
    <xf numFmtId="0" fontId="6" fillId="0" borderId="0" xfId="0" applyFont="1" applyAlignment="1">
      <alignment horizontal="right"/>
    </xf>
    <xf numFmtId="0" fontId="53" fillId="0" borderId="0" xfId="0" applyFont="1"/>
    <xf numFmtId="0" fontId="54" fillId="0" borderId="0" xfId="0" applyFont="1"/>
    <xf numFmtId="0" fontId="55" fillId="0" borderId="0" xfId="0" applyFont="1"/>
    <xf numFmtId="0" fontId="56" fillId="0" borderId="0" xfId="0" applyFont="1" applyAlignment="1" applyProtection="1">
      <alignment vertical="center"/>
      <protection locked="0"/>
    </xf>
    <xf numFmtId="0" fontId="57" fillId="0" borderId="0" xfId="0" applyFont="1" applyAlignment="1" applyProtection="1">
      <alignment vertical="center"/>
      <protection locked="0"/>
    </xf>
    <xf numFmtId="165" fontId="49" fillId="0" borderId="24" xfId="8" applyNumberFormat="1" applyFont="1" applyBorder="1" applyAlignment="1" applyProtection="1">
      <alignment vertical="center" wrapText="1"/>
    </xf>
    <xf numFmtId="0" fontId="16" fillId="0" borderId="12" xfId="0" applyFont="1" applyBorder="1" applyAlignment="1" applyProtection="1">
      <alignment horizontal="center"/>
    </xf>
    <xf numFmtId="0" fontId="16" fillId="0" borderId="11" xfId="0" applyFont="1" applyBorder="1" applyAlignment="1" applyProtection="1"/>
    <xf numFmtId="0" fontId="16" fillId="0" borderId="10" xfId="0" applyFont="1" applyBorder="1" applyAlignment="1" applyProtection="1">
      <alignment horizontal="center"/>
    </xf>
    <xf numFmtId="0" fontId="16" fillId="0" borderId="20" xfId="0" applyFont="1" applyBorder="1" applyAlignment="1">
      <alignment horizontal="center"/>
    </xf>
    <xf numFmtId="0" fontId="16" fillId="0" borderId="10" xfId="0" applyFont="1" applyBorder="1" applyAlignment="1" applyProtection="1">
      <alignment horizontal="center" wrapText="1"/>
    </xf>
    <xf numFmtId="0" fontId="60" fillId="0" borderId="53" xfId="0" applyFont="1" applyBorder="1" applyAlignment="1">
      <alignment wrapText="1"/>
    </xf>
    <xf numFmtId="43" fontId="61" fillId="0" borderId="0" xfId="42" applyNumberFormat="1" applyFont="1" applyBorder="1" applyAlignment="1">
      <alignment vertical="center"/>
    </xf>
    <xf numFmtId="43" fontId="62" fillId="0" borderId="0" xfId="42" applyNumberFormat="1" applyFont="1" applyBorder="1" applyAlignment="1">
      <alignment horizontal="center" vertical="center"/>
    </xf>
    <xf numFmtId="43" fontId="16" fillId="0" borderId="0" xfId="8" applyFont="1" applyBorder="1" applyAlignment="1">
      <alignment horizontal="center" vertical="center" wrapText="1"/>
    </xf>
    <xf numFmtId="43" fontId="16" fillId="0" borderId="0" xfId="8" applyFont="1" applyBorder="1" applyAlignment="1">
      <alignment vertical="center"/>
    </xf>
    <xf numFmtId="43" fontId="16" fillId="0" borderId="0" xfId="8" applyFont="1" applyBorder="1" applyAlignment="1">
      <alignment vertical="center" wrapText="1"/>
    </xf>
    <xf numFmtId="0" fontId="16" fillId="0" borderId="13" xfId="8" applyNumberFormat="1" applyFont="1" applyBorder="1" applyAlignment="1">
      <alignment horizontal="center" vertical="center" wrapText="1"/>
    </xf>
    <xf numFmtId="43" fontId="16" fillId="0" borderId="24" xfId="8" applyFont="1" applyBorder="1" applyAlignment="1">
      <alignment horizontal="center" vertical="center"/>
    </xf>
    <xf numFmtId="43" fontId="16" fillId="0" borderId="24" xfId="8" applyFont="1" applyBorder="1" applyAlignment="1">
      <alignment horizontal="center" vertical="center" wrapText="1"/>
    </xf>
    <xf numFmtId="43" fontId="63" fillId="0" borderId="24" xfId="8" applyFont="1" applyBorder="1" applyAlignment="1">
      <alignment horizontal="center" vertical="center" wrapText="1"/>
    </xf>
    <xf numFmtId="43" fontId="16" fillId="0" borderId="25" xfId="8" applyFont="1" applyBorder="1" applyAlignment="1">
      <alignment horizontal="center" vertical="center" wrapText="1"/>
    </xf>
    <xf numFmtId="0" fontId="16" fillId="0" borderId="28" xfId="8" applyNumberFormat="1" applyFont="1" applyBorder="1" applyAlignment="1">
      <alignment horizontal="center" vertical="center" wrapText="1"/>
    </xf>
    <xf numFmtId="43" fontId="16" fillId="0" borderId="29" xfId="8" applyFont="1" applyBorder="1" applyAlignment="1">
      <alignment horizontal="center" vertical="center"/>
    </xf>
    <xf numFmtId="43" fontId="16" fillId="0" borderId="29" xfId="8" applyFont="1" applyBorder="1" applyAlignment="1">
      <alignment horizontal="center" vertical="center" wrapText="1"/>
    </xf>
    <xf numFmtId="43" fontId="63" fillId="0" borderId="29" xfId="8" applyFont="1" applyBorder="1" applyAlignment="1">
      <alignment horizontal="center" vertical="center" wrapText="1"/>
    </xf>
    <xf numFmtId="43" fontId="63" fillId="0" borderId="58" xfId="8" applyFont="1" applyBorder="1" applyAlignment="1">
      <alignment horizontal="center" vertical="center" wrapText="1"/>
    </xf>
    <xf numFmtId="43" fontId="16" fillId="0" borderId="27" xfId="8" applyFont="1" applyBorder="1" applyAlignment="1">
      <alignment horizontal="center" vertical="center" wrapText="1"/>
    </xf>
    <xf numFmtId="43" fontId="16" fillId="0" borderId="30" xfId="8" applyFont="1" applyBorder="1" applyAlignment="1">
      <alignment horizontal="center" vertical="center" wrapText="1"/>
    </xf>
    <xf numFmtId="43" fontId="16" fillId="0" borderId="18" xfId="8" applyFont="1" applyBorder="1" applyAlignment="1" applyProtection="1">
      <alignment horizontal="center" vertical="center" wrapText="1"/>
      <protection locked="0"/>
    </xf>
    <xf numFmtId="43" fontId="16" fillId="0" borderId="19" xfId="8" applyFont="1" applyBorder="1" applyAlignment="1" applyProtection="1">
      <alignment horizontal="center" vertical="center" wrapText="1"/>
      <protection locked="0"/>
    </xf>
    <xf numFmtId="43" fontId="16" fillId="0" borderId="37" xfId="8" applyFont="1" applyBorder="1" applyAlignment="1" applyProtection="1">
      <alignment horizontal="center" vertical="center" wrapText="1"/>
      <protection locked="0"/>
    </xf>
    <xf numFmtId="43" fontId="16" fillId="0" borderId="20" xfId="1" applyFont="1" applyBorder="1"/>
    <xf numFmtId="43" fontId="63" fillId="0" borderId="37" xfId="8" applyFont="1" applyBorder="1" applyAlignment="1" applyProtection="1">
      <alignment horizontal="center" vertical="center" wrapText="1"/>
      <protection locked="0"/>
    </xf>
    <xf numFmtId="43" fontId="16" fillId="0" borderId="20" xfId="1" applyFont="1" applyBorder="1" applyAlignment="1">
      <alignment wrapText="1"/>
    </xf>
    <xf numFmtId="0" fontId="60" fillId="0" borderId="55" xfId="0" applyFont="1" applyBorder="1" applyAlignment="1">
      <alignment wrapText="1"/>
    </xf>
    <xf numFmtId="43" fontId="16" fillId="0" borderId="20" xfId="8" applyFont="1" applyBorder="1" applyAlignment="1" applyProtection="1">
      <alignment horizontal="center" vertical="center" wrapText="1"/>
      <protection locked="0"/>
    </xf>
    <xf numFmtId="43" fontId="63" fillId="0" borderId="20" xfId="8" applyFont="1" applyBorder="1" applyAlignment="1" applyProtection="1">
      <alignment horizontal="center" vertical="center" wrapText="1"/>
      <protection locked="0"/>
    </xf>
    <xf numFmtId="43" fontId="16" fillId="0" borderId="21" xfId="8" applyFont="1" applyBorder="1" applyAlignment="1" applyProtection="1">
      <alignment horizontal="center" vertical="center" wrapText="1"/>
      <protection locked="0"/>
    </xf>
    <xf numFmtId="0" fontId="16" fillId="0" borderId="9" xfId="0" applyFont="1" applyBorder="1" applyAlignment="1" applyProtection="1">
      <alignment wrapText="1"/>
    </xf>
    <xf numFmtId="43" fontId="16" fillId="0" borderId="37" xfId="1" applyFont="1" applyBorder="1" applyAlignment="1" applyProtection="1">
      <alignment horizontal="center" vertical="center" wrapText="1"/>
      <protection locked="0"/>
    </xf>
    <xf numFmtId="0" fontId="16" fillId="0" borderId="9" xfId="0" applyFont="1" applyBorder="1" applyAlignment="1" applyProtection="1"/>
    <xf numFmtId="43" fontId="16" fillId="0" borderId="20" xfId="8" applyFont="1" applyBorder="1" applyAlignment="1" applyProtection="1">
      <alignment horizontal="center" vertical="center"/>
      <protection locked="0"/>
    </xf>
    <xf numFmtId="43" fontId="16" fillId="0" borderId="21" xfId="8" applyFont="1" applyBorder="1" applyAlignment="1" applyProtection="1">
      <alignment horizontal="center" vertical="center"/>
      <protection locked="0"/>
    </xf>
    <xf numFmtId="0" fontId="63" fillId="0" borderId="3" xfId="8" applyNumberFormat="1" applyFont="1" applyBorder="1" applyAlignment="1">
      <alignment horizontal="center" vertical="center"/>
    </xf>
    <xf numFmtId="43" fontId="63" fillId="0" borderId="41" xfId="8" applyFont="1" applyBorder="1" applyAlignment="1">
      <alignment vertical="center"/>
    </xf>
    <xf numFmtId="43" fontId="16" fillId="0" borderId="41" xfId="8" applyFont="1" applyBorder="1" applyAlignment="1">
      <alignment horizontal="center" vertical="center"/>
    </xf>
    <xf numFmtId="43" fontId="16" fillId="0" borderId="41" xfId="8" applyFont="1" applyBorder="1" applyAlignment="1" applyProtection="1">
      <alignment horizontal="center" vertical="center"/>
      <protection hidden="1"/>
    </xf>
    <xf numFmtId="43" fontId="16" fillId="0" borderId="0" xfId="8" applyFont="1" applyBorder="1" applyAlignment="1">
      <alignment horizontal="center" vertical="center"/>
    </xf>
    <xf numFmtId="43" fontId="65" fillId="0" borderId="0" xfId="8" applyFont="1" applyBorder="1" applyAlignment="1">
      <alignment vertical="center"/>
    </xf>
    <xf numFmtId="43" fontId="66" fillId="0" borderId="0" xfId="8" applyFont="1" applyBorder="1" applyAlignment="1">
      <alignment horizontal="center" vertical="center"/>
    </xf>
    <xf numFmtId="0" fontId="16" fillId="0" borderId="0" xfId="8" applyNumberFormat="1" applyFont="1" applyBorder="1" applyAlignment="1">
      <alignment vertical="center"/>
    </xf>
    <xf numFmtId="43" fontId="16" fillId="0" borderId="20" xfId="8" applyFont="1" applyBorder="1" applyAlignment="1">
      <alignment horizontal="center" vertical="center" wrapText="1"/>
    </xf>
    <xf numFmtId="0" fontId="16" fillId="0" borderId="7" xfId="0" applyFont="1" applyBorder="1" applyAlignment="1" applyProtection="1">
      <alignment horizontal="center" wrapText="1"/>
    </xf>
    <xf numFmtId="0" fontId="16" fillId="0" borderId="9" xfId="0" applyFont="1" applyBorder="1" applyAlignment="1" applyProtection="1">
      <alignment wrapText="1"/>
      <protection locked="0"/>
    </xf>
    <xf numFmtId="0" fontId="16" fillId="0" borderId="20" xfId="0" applyFont="1" applyBorder="1" applyAlignment="1">
      <alignment wrapText="1"/>
    </xf>
    <xf numFmtId="0" fontId="16" fillId="0" borderId="7" xfId="0" applyFont="1" applyBorder="1" applyAlignment="1" applyProtection="1">
      <alignment horizontal="center"/>
    </xf>
    <xf numFmtId="0" fontId="16" fillId="0" borderId="4" xfId="0" applyFont="1" applyBorder="1" applyAlignment="1" applyProtection="1">
      <protection hidden="1"/>
    </xf>
    <xf numFmtId="0" fontId="16" fillId="0" borderId="6" xfId="0" applyFont="1" applyBorder="1" applyAlignment="1" applyProtection="1">
      <protection locked="0"/>
    </xf>
    <xf numFmtId="0" fontId="16" fillId="0" borderId="6" xfId="0" applyFont="1" applyBorder="1" applyAlignment="1" applyProtection="1">
      <alignment horizontal="center"/>
    </xf>
    <xf numFmtId="43" fontId="16" fillId="0" borderId="38" xfId="8" applyFont="1" applyBorder="1" applyAlignment="1" applyProtection="1">
      <alignment horizontal="center" vertical="center"/>
      <protection locked="0"/>
    </xf>
    <xf numFmtId="43" fontId="16" fillId="0" borderId="33" xfId="8" applyFont="1" applyBorder="1" applyAlignment="1" applyProtection="1">
      <alignment horizontal="center" vertical="center"/>
      <protection locked="0"/>
    </xf>
    <xf numFmtId="43" fontId="16" fillId="0" borderId="40" xfId="8" applyFont="1" applyBorder="1" applyAlignment="1" applyProtection="1">
      <alignment horizontal="center" vertical="center"/>
      <protection locked="0"/>
    </xf>
    <xf numFmtId="43" fontId="16" fillId="0" borderId="39" xfId="8" applyFont="1" applyBorder="1" applyAlignment="1" applyProtection="1">
      <alignment horizontal="center" vertical="center"/>
      <protection locked="0"/>
    </xf>
    <xf numFmtId="43" fontId="16" fillId="0" borderId="0" xfId="8" applyFont="1" applyBorder="1" applyAlignment="1">
      <alignment horizontal="left" vertical="center" wrapText="1"/>
    </xf>
    <xf numFmtId="43" fontId="16" fillId="0" borderId="0" xfId="8" applyFont="1" applyBorder="1" applyAlignment="1">
      <alignment horizontal="left" vertical="center"/>
    </xf>
    <xf numFmtId="165" fontId="16" fillId="0" borderId="0" xfId="8" applyNumberFormat="1" applyFont="1" applyBorder="1" applyAlignment="1">
      <alignment horizontal="center" vertical="center"/>
    </xf>
    <xf numFmtId="0" fontId="16" fillId="0" borderId="0" xfId="8" applyNumberFormat="1" applyFont="1" applyBorder="1" applyAlignment="1">
      <alignment horizontal="center" vertical="center"/>
    </xf>
    <xf numFmtId="43" fontId="26" fillId="0" borderId="0" xfId="8" applyFont="1" applyBorder="1" applyAlignment="1">
      <alignment vertical="center"/>
    </xf>
    <xf numFmtId="0" fontId="67" fillId="0" borderId="0" xfId="0" applyFont="1"/>
    <xf numFmtId="0" fontId="68" fillId="0" borderId="0" xfId="0" applyFont="1" applyAlignment="1"/>
    <xf numFmtId="0" fontId="68" fillId="0" borderId="0" xfId="0" applyFont="1"/>
    <xf numFmtId="0" fontId="68" fillId="0" borderId="0" xfId="0" applyFont="1" applyAlignment="1">
      <alignment wrapText="1"/>
    </xf>
    <xf numFmtId="165" fontId="14" fillId="0" borderId="0" xfId="8" applyNumberFormat="1" applyFont="1" applyBorder="1" applyAlignment="1">
      <alignment vertical="center"/>
    </xf>
    <xf numFmtId="0" fontId="60" fillId="0" borderId="20" xfId="0" applyFont="1" applyBorder="1" applyAlignment="1">
      <alignment wrapText="1"/>
    </xf>
    <xf numFmtId="0" fontId="53" fillId="0" borderId="0" xfId="0" applyFont="1" applyAlignment="1">
      <alignment horizontal="right"/>
    </xf>
    <xf numFmtId="0" fontId="55" fillId="0" borderId="0" xfId="0" applyFont="1" applyAlignment="1">
      <alignment horizontal="right"/>
    </xf>
    <xf numFmtId="0" fontId="59" fillId="0" borderId="0" xfId="0" applyFont="1" applyAlignment="1">
      <alignment horizontal="center" vertical="center"/>
    </xf>
    <xf numFmtId="43" fontId="16" fillId="0" borderId="40" xfId="8" applyFont="1" applyBorder="1" applyAlignment="1">
      <alignment horizontal="center" vertical="center"/>
    </xf>
    <xf numFmtId="0" fontId="3" fillId="0" borderId="0" xfId="0" applyFont="1" applyBorder="1" applyAlignment="1" applyProtection="1">
      <alignment vertical="center"/>
      <protection hidden="1"/>
    </xf>
    <xf numFmtId="0" fontId="21" fillId="0" borderId="0" xfId="0" applyFont="1" applyBorder="1" applyAlignment="1">
      <alignment vertical="center"/>
    </xf>
    <xf numFmtId="165" fontId="5" fillId="0" borderId="0" xfId="1" applyNumberFormat="1" applyFont="1" applyAlignment="1"/>
    <xf numFmtId="165" fontId="51" fillId="0" borderId="0" xfId="1" applyNumberFormat="1" applyFont="1" applyAlignment="1"/>
    <xf numFmtId="0" fontId="16" fillId="0" borderId="57" xfId="0" applyFont="1" applyBorder="1" applyAlignment="1" applyProtection="1">
      <alignment horizontal="center" wrapText="1"/>
    </xf>
    <xf numFmtId="43" fontId="16" fillId="0" borderId="38" xfId="8" applyFont="1" applyBorder="1" applyAlignment="1" applyProtection="1">
      <alignment horizontal="center" vertical="center" wrapText="1"/>
      <protection locked="0"/>
    </xf>
    <xf numFmtId="43" fontId="16" fillId="0" borderId="25" xfId="8" applyFont="1" applyBorder="1" applyAlignment="1" applyProtection="1">
      <alignment horizontal="center" vertical="center" wrapText="1"/>
      <protection locked="0"/>
    </xf>
    <xf numFmtId="43" fontId="16" fillId="0" borderId="38" xfId="8" applyFont="1" applyBorder="1" applyAlignment="1">
      <alignment horizontal="center" vertical="center" wrapText="1"/>
    </xf>
    <xf numFmtId="43" fontId="63" fillId="0" borderId="38" xfId="8" applyFont="1" applyBorder="1" applyAlignment="1" applyProtection="1">
      <alignment horizontal="center" vertical="center" wrapText="1"/>
      <protection locked="0"/>
    </xf>
    <xf numFmtId="43" fontId="16" fillId="0" borderId="58" xfId="1" applyFont="1" applyBorder="1" applyAlignment="1" applyProtection="1">
      <alignment horizontal="center" vertical="center" wrapText="1"/>
      <protection locked="0"/>
    </xf>
    <xf numFmtId="43" fontId="16" fillId="0" borderId="33" xfId="8" applyFont="1" applyBorder="1" applyAlignment="1" applyProtection="1">
      <alignment horizontal="center" vertical="center" wrapText="1"/>
      <protection locked="0"/>
    </xf>
    <xf numFmtId="0" fontId="16" fillId="0" borderId="0" xfId="0" applyFont="1" applyBorder="1" applyAlignment="1" applyProtection="1">
      <alignment horizontal="center" wrapText="1"/>
    </xf>
    <xf numFmtId="0" fontId="60" fillId="0" borderId="0" xfId="0" applyFont="1" applyBorder="1" applyAlignment="1">
      <alignment wrapText="1"/>
    </xf>
    <xf numFmtId="43" fontId="16" fillId="0" borderId="0" xfId="8" applyFont="1" applyBorder="1" applyAlignment="1" applyProtection="1">
      <alignment horizontal="center" vertical="center" wrapText="1"/>
      <protection locked="0"/>
    </xf>
    <xf numFmtId="165" fontId="72" fillId="0" borderId="0" xfId="8" applyNumberFormat="1" applyFont="1" applyBorder="1" applyAlignment="1" applyProtection="1">
      <alignment vertical="center" wrapText="1"/>
      <protection locked="0"/>
    </xf>
    <xf numFmtId="43" fontId="16" fillId="0" borderId="0" xfId="1" applyFont="1" applyBorder="1" applyAlignment="1" applyProtection="1">
      <alignment horizontal="center" vertical="center" wrapText="1"/>
      <protection locked="0"/>
    </xf>
    <xf numFmtId="43" fontId="63" fillId="0" borderId="0" xfId="8" applyFont="1" applyBorder="1" applyAlignment="1" applyProtection="1">
      <alignment horizontal="center" vertical="center" wrapText="1"/>
      <protection locked="0"/>
    </xf>
    <xf numFmtId="0" fontId="60" fillId="0" borderId="26" xfId="0" applyFont="1" applyBorder="1" applyAlignment="1">
      <alignment wrapText="1"/>
    </xf>
    <xf numFmtId="0" fontId="16" fillId="0" borderId="20" xfId="0" applyFont="1" applyBorder="1" applyAlignment="1" applyProtection="1">
      <alignment horizontal="center" wrapText="1"/>
    </xf>
    <xf numFmtId="43" fontId="16" fillId="0" borderId="20" xfId="1" applyFont="1" applyBorder="1" applyAlignment="1" applyProtection="1">
      <alignment horizontal="center" vertical="center" wrapText="1"/>
      <protection locked="0"/>
    </xf>
    <xf numFmtId="43" fontId="16" fillId="0" borderId="40" xfId="1" applyFont="1" applyBorder="1" applyAlignment="1" applyProtection="1">
      <alignment horizontal="center" vertical="center" wrapText="1"/>
      <protection locked="0"/>
    </xf>
    <xf numFmtId="43" fontId="16" fillId="0" borderId="0" xfId="0" applyNumberFormat="1" applyFont="1" applyBorder="1" applyAlignment="1" applyProtection="1">
      <alignment vertical="center"/>
      <protection hidden="1"/>
    </xf>
    <xf numFmtId="165" fontId="16" fillId="0" borderId="0" xfId="1" applyNumberFormat="1" applyFont="1" applyBorder="1" applyAlignment="1" applyProtection="1">
      <alignment vertical="center" wrapText="1"/>
      <protection locked="0"/>
    </xf>
    <xf numFmtId="0" fontId="6" fillId="0" borderId="0" xfId="0" applyFont="1" applyAlignment="1">
      <alignment horizontal="left"/>
    </xf>
    <xf numFmtId="0" fontId="73" fillId="0" borderId="0" xfId="0" applyFont="1" applyAlignment="1">
      <alignment horizontal="center"/>
    </xf>
    <xf numFmtId="0" fontId="58" fillId="0" borderId="0" xfId="0" applyFont="1" applyAlignment="1">
      <alignment horizontal="center" vertical="center"/>
    </xf>
    <xf numFmtId="0" fontId="69" fillId="0" borderId="0" xfId="0" applyFont="1" applyAlignment="1">
      <alignment horizontal="center" vertical="center"/>
    </xf>
    <xf numFmtId="0" fontId="59" fillId="0" borderId="0" xfId="0" applyFont="1" applyAlignment="1">
      <alignment horizontal="center" vertical="center"/>
    </xf>
    <xf numFmtId="0" fontId="58" fillId="0" borderId="0" xfId="0" applyFont="1" applyAlignment="1">
      <alignment horizontal="center"/>
    </xf>
    <xf numFmtId="0" fontId="51" fillId="0" borderId="0" xfId="0" applyFont="1" applyAlignment="1">
      <alignment horizontal="center"/>
    </xf>
    <xf numFmtId="0" fontId="46" fillId="0" borderId="0" xfId="0" applyFont="1" applyAlignment="1" applyProtection="1">
      <alignment horizontal="center" vertical="center"/>
    </xf>
    <xf numFmtId="0" fontId="48" fillId="0" borderId="43" xfId="0" applyFont="1" applyBorder="1" applyAlignment="1" applyProtection="1">
      <alignment horizontal="center" vertical="center"/>
    </xf>
    <xf numFmtId="0" fontId="47" fillId="0" borderId="22" xfId="0" applyFont="1" applyBorder="1" applyAlignment="1" applyProtection="1">
      <alignment horizontal="center" vertical="center" wrapText="1"/>
      <protection locked="0"/>
    </xf>
    <xf numFmtId="0" fontId="47" fillId="0" borderId="54" xfId="0" applyFont="1" applyBorder="1" applyAlignment="1" applyProtection="1">
      <alignment horizontal="center" vertical="center" wrapText="1"/>
      <protection locked="0"/>
    </xf>
    <xf numFmtId="0" fontId="47" fillId="0" borderId="45" xfId="0" applyFont="1" applyBorder="1" applyAlignment="1" applyProtection="1">
      <alignment horizontal="center" vertical="center" wrapText="1"/>
      <protection locked="0"/>
    </xf>
    <xf numFmtId="0" fontId="47" fillId="0" borderId="55" xfId="0" applyFont="1" applyBorder="1" applyAlignment="1" applyProtection="1">
      <alignment horizontal="center" vertical="center" wrapText="1"/>
      <protection locked="0"/>
    </xf>
    <xf numFmtId="0" fontId="47" fillId="0" borderId="17" xfId="0" applyFont="1" applyBorder="1" applyAlignment="1" applyProtection="1">
      <alignment horizontal="center" vertical="center" wrapText="1"/>
      <protection locked="0"/>
    </xf>
    <xf numFmtId="0" fontId="47" fillId="0" borderId="56" xfId="0" applyFont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center" vertical="center"/>
    </xf>
    <xf numFmtId="0" fontId="22" fillId="0" borderId="23" xfId="0" applyFont="1" applyBorder="1" applyAlignment="1" applyProtection="1">
      <alignment horizontal="center" vertical="center" wrapText="1"/>
    </xf>
    <xf numFmtId="0" fontId="22" fillId="0" borderId="26" xfId="0" applyFont="1" applyBorder="1" applyAlignment="1" applyProtection="1">
      <alignment horizontal="center" vertical="center" wrapText="1"/>
    </xf>
    <xf numFmtId="0" fontId="22" fillId="0" borderId="53" xfId="0" applyFont="1" applyBorder="1" applyAlignment="1" applyProtection="1">
      <alignment horizontal="center" vertical="center" wrapText="1"/>
    </xf>
    <xf numFmtId="165" fontId="49" fillId="0" borderId="13" xfId="8" applyNumberFormat="1" applyFont="1" applyBorder="1" applyAlignment="1" applyProtection="1">
      <alignment vertical="center" wrapText="1"/>
    </xf>
    <xf numFmtId="165" fontId="49" fillId="0" borderId="57" xfId="8" applyNumberFormat="1" applyFont="1" applyBorder="1" applyAlignment="1" applyProtection="1">
      <alignment vertical="center" wrapText="1"/>
    </xf>
    <xf numFmtId="165" fontId="49" fillId="0" borderId="24" xfId="8" applyNumberFormat="1" applyFont="1" applyBorder="1" applyAlignment="1" applyProtection="1">
      <alignment vertical="center" wrapText="1"/>
    </xf>
    <xf numFmtId="165" fontId="49" fillId="0" borderId="58" xfId="8" applyNumberFormat="1" applyFont="1" applyBorder="1" applyAlignment="1" applyProtection="1">
      <alignment vertical="center" wrapText="1"/>
    </xf>
    <xf numFmtId="43" fontId="36" fillId="0" borderId="0" xfId="8" applyFont="1" applyBorder="1" applyAlignment="1">
      <alignment horizontal="center" vertical="center"/>
    </xf>
    <xf numFmtId="43" fontId="37" fillId="0" borderId="0" xfId="8" applyFont="1" applyBorder="1" applyAlignment="1">
      <alignment horizontal="center" vertical="center" wrapText="1"/>
    </xf>
    <xf numFmtId="0" fontId="51" fillId="0" borderId="0" xfId="0" applyFont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3" fillId="0" borderId="0" xfId="0" applyFont="1" applyBorder="1" applyAlignment="1" applyProtection="1">
      <alignment horizontal="center" vertical="center"/>
      <protection hidden="1"/>
    </xf>
    <xf numFmtId="0" fontId="10" fillId="0" borderId="0" xfId="0" applyFont="1" applyBorder="1" applyAlignment="1">
      <alignment horizontal="center"/>
    </xf>
    <xf numFmtId="0" fontId="5" fillId="0" borderId="0" xfId="0" applyFont="1" applyBorder="1" applyAlignment="1" applyProtection="1">
      <alignment horizontal="center"/>
      <protection hidden="1"/>
    </xf>
    <xf numFmtId="0" fontId="11" fillId="0" borderId="17" xfId="0" applyFont="1" applyBorder="1" applyAlignment="1">
      <alignment horizontal="center"/>
    </xf>
    <xf numFmtId="43" fontId="70" fillId="0" borderId="17" xfId="8" applyFont="1" applyBorder="1" applyAlignment="1">
      <alignment horizontal="center" vertical="center"/>
    </xf>
    <xf numFmtId="43" fontId="71" fillId="0" borderId="0" xfId="8" applyFont="1" applyBorder="1" applyAlignment="1">
      <alignment horizontal="center" vertical="center"/>
    </xf>
    <xf numFmtId="0" fontId="63" fillId="0" borderId="0" xfId="33" applyFont="1" applyAlignment="1" applyProtection="1">
      <alignment horizontal="center" vertical="center"/>
      <protection hidden="1"/>
    </xf>
    <xf numFmtId="0" fontId="41" fillId="0" borderId="0" xfId="45" applyFont="1" applyAlignment="1">
      <alignment horizontal="left" vertical="center" wrapText="1"/>
    </xf>
    <xf numFmtId="0" fontId="27" fillId="0" borderId="0" xfId="45" applyFont="1" applyAlignment="1">
      <alignment horizontal="center" vertical="center"/>
    </xf>
    <xf numFmtId="0" fontId="43" fillId="0" borderId="20" xfId="45" applyFont="1" applyBorder="1" applyAlignment="1">
      <alignment horizontal="center" vertical="center" wrapText="1"/>
    </xf>
  </cellXfs>
  <cellStyles count="47">
    <cellStyle name="Check Cell" xfId="44" builtinId="23"/>
    <cellStyle name="Comma" xfId="1" builtinId="3"/>
    <cellStyle name="Comma 10" xfId="3"/>
    <cellStyle name="Comma 13" xfId="4"/>
    <cellStyle name="Comma 16" xfId="5"/>
    <cellStyle name="Comma 2" xfId="6"/>
    <cellStyle name="Comma 2 2" xfId="2"/>
    <cellStyle name="Comma 28" xfId="7"/>
    <cellStyle name="Comma 3" xfId="8"/>
    <cellStyle name="Comma 3 2" xfId="9"/>
    <cellStyle name="Comma 30" xfId="10"/>
    <cellStyle name="Comma 34" xfId="11"/>
    <cellStyle name="Comma 4" xfId="12"/>
    <cellStyle name="Comma 41" xfId="13"/>
    <cellStyle name="Comma 5" xfId="14"/>
    <cellStyle name="Comma 6" xfId="46"/>
    <cellStyle name="Hyperlink" xfId="42" builtinId="8"/>
    <cellStyle name="Normal" xfId="0" builtinId="0"/>
    <cellStyle name="Normal 15" xfId="15"/>
    <cellStyle name="Normal 16" xfId="16"/>
    <cellStyle name="Normal 18" xfId="17"/>
    <cellStyle name="Normal 19" xfId="18"/>
    <cellStyle name="Normal 2" xfId="19"/>
    <cellStyle name="Normal 2 2" xfId="20"/>
    <cellStyle name="Normal 2 2 2" xfId="21"/>
    <cellStyle name="Normal 2 2 2 2" xfId="22"/>
    <cellStyle name="Normal 2 2 2 3" xfId="23"/>
    <cellStyle name="Normal 2 3" xfId="24"/>
    <cellStyle name="Normal 2 3 2" xfId="25"/>
    <cellStyle name="Normal 2 3 3" xfId="26"/>
    <cellStyle name="Normal 29" xfId="27"/>
    <cellStyle name="Normal 3" xfId="28"/>
    <cellStyle name="Normal 31" xfId="29"/>
    <cellStyle name="Normal 32" xfId="30"/>
    <cellStyle name="Normal 34" xfId="31"/>
    <cellStyle name="Normal 35" xfId="32"/>
    <cellStyle name="Normal 4" xfId="33"/>
    <cellStyle name="Normal 40" xfId="34"/>
    <cellStyle name="Normal 42" xfId="35"/>
    <cellStyle name="Normal 44" xfId="36"/>
    <cellStyle name="Normal 46" xfId="37"/>
    <cellStyle name="Normal 48" xfId="38"/>
    <cellStyle name="Normal 5" xfId="39"/>
    <cellStyle name="Normal 6" xfId="40"/>
    <cellStyle name="Normal 7" xfId="45"/>
    <cellStyle name="Normal 8" xfId="41"/>
    <cellStyle name="Title" xfId="43" builtinId="15"/>
  </cellStyles>
  <dxfs count="42">
    <dxf>
      <font>
        <color rgb="FFFF0000"/>
      </font>
    </dxf>
    <dxf>
      <font>
        <color rgb="FFFF0000"/>
      </font>
    </dxf>
    <dxf>
      <numFmt numFmtId="35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ckwell"/>
        <scheme val="none"/>
      </font>
      <fill>
        <patternFill patternType="none">
          <fgColor indexed="64"/>
          <bgColor indexed="65"/>
        </patternFill>
      </fill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ListOverhead.xlsx" TargetMode="External"/><Relationship Id="rId2" Type="http://schemas.openxmlformats.org/officeDocument/2006/relationships/hyperlink" Target="ListPersonnel%20-%20Special_Gen.xlsx" TargetMode="External"/><Relationship Id="rId1" Type="http://schemas.openxmlformats.org/officeDocument/2006/relationships/hyperlink" Target="#DataEntry!A1"/><Relationship Id="rId4" Type="http://schemas.openxmlformats.org/officeDocument/2006/relationships/hyperlink" Target="ListRevenue.xlsx" TargetMode="Externa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hyperlink" Target="#Balance!A1"/><Relationship Id="rId13" Type="http://schemas.openxmlformats.org/officeDocument/2006/relationships/hyperlink" Target="#Balance!A1"/><Relationship Id="rId3" Type="http://schemas.openxmlformats.org/officeDocument/2006/relationships/hyperlink" Target="#Balance!A1"/><Relationship Id="rId7" Type="http://schemas.openxmlformats.org/officeDocument/2006/relationships/hyperlink" Target="#DetailASSET!A1"/><Relationship Id="rId12" Type="http://schemas.openxmlformats.org/officeDocument/2006/relationships/hyperlink" Target="#DetailASSET!A1"/><Relationship Id="rId2" Type="http://schemas.openxmlformats.org/officeDocument/2006/relationships/hyperlink" Target="#DetailASSET!A1"/><Relationship Id="rId1" Type="http://schemas.openxmlformats.org/officeDocument/2006/relationships/hyperlink" Target="#Summary!A1"/><Relationship Id="rId6" Type="http://schemas.openxmlformats.org/officeDocument/2006/relationships/hyperlink" Target="#Summary!A1"/><Relationship Id="rId11" Type="http://schemas.openxmlformats.org/officeDocument/2006/relationships/hyperlink" Target="#Summary!A1"/><Relationship Id="rId5" Type="http://schemas.openxmlformats.org/officeDocument/2006/relationships/hyperlink" Target="#HomePage!A1"/><Relationship Id="rId15" Type="http://schemas.openxmlformats.org/officeDocument/2006/relationships/hyperlink" Target="#HomePage!A1"/><Relationship Id="rId10" Type="http://schemas.openxmlformats.org/officeDocument/2006/relationships/hyperlink" Target="#HomePage!A1"/><Relationship Id="rId4" Type="http://schemas.openxmlformats.org/officeDocument/2006/relationships/hyperlink" Target="#SummaryCapitalExp!A1"/><Relationship Id="rId9" Type="http://schemas.openxmlformats.org/officeDocument/2006/relationships/hyperlink" Target="#SummaryCapitalExp!A1"/><Relationship Id="rId14" Type="http://schemas.openxmlformats.org/officeDocument/2006/relationships/hyperlink" Target="#SummaryCapitalExp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247651</xdr:colOff>
      <xdr:row>3</xdr:row>
      <xdr:rowOff>76200</xdr:rowOff>
    </xdr:from>
    <xdr:to>
      <xdr:col>16</xdr:col>
      <xdr:colOff>342900</xdr:colOff>
      <xdr:row>15</xdr:row>
      <xdr:rowOff>161925</xdr:rowOff>
    </xdr:to>
    <xdr:sp macro="" textlink="">
      <xdr:nvSpPr>
        <xdr:cNvPr id="2" name="Rounded Rectangle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/>
      </xdr:nvSpPr>
      <xdr:spPr>
        <a:xfrm>
          <a:off x="2076451" y="647700"/>
          <a:ext cx="8020049" cy="2371725"/>
        </a:xfrm>
        <a:prstGeom prst="roundRect">
          <a:avLst>
            <a:gd name="adj" fmla="val 4780"/>
          </a:avLst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t">
          <a:scene3d>
            <a:camera prst="orthographicFront"/>
            <a:lightRig rig="threePt" dir="t"/>
          </a:scene3d>
          <a:sp3d>
            <a:bevelT w="6350"/>
            <a:bevelB h="6350"/>
          </a:sp3d>
        </a:bodyPr>
        <a:lstStyle/>
        <a:p>
          <a:pPr algn="ctr"/>
          <a:r>
            <a:rPr lang="en-US" sz="2400" b="1">
              <a:solidFill>
                <a:srgbClr val="7030A0"/>
              </a:solidFill>
              <a:effectLst/>
              <a:latin typeface="Cooper Black" pitchFamily="18" charset="0"/>
              <a:ea typeface="+mn-ea"/>
              <a:cs typeface="+mn-cs"/>
            </a:rPr>
            <a:t>MINISTRY  OF  ECONOMIC  PLANNING, </a:t>
          </a:r>
          <a:endParaRPr lang="en-US" sz="2400">
            <a:solidFill>
              <a:srgbClr val="7030A0"/>
            </a:solidFill>
            <a:effectLst/>
            <a:latin typeface="Cooper Black" pitchFamily="18" charset="0"/>
          </a:endParaRPr>
        </a:p>
        <a:p>
          <a:pPr algn="ctr"/>
          <a:r>
            <a:rPr lang="en-US" sz="2400" b="1">
              <a:solidFill>
                <a:srgbClr val="7030A0"/>
              </a:solidFill>
              <a:effectLst/>
              <a:latin typeface="Cooper Black" pitchFamily="18" charset="0"/>
              <a:ea typeface="+mn-ea"/>
              <a:cs typeface="+mn-cs"/>
            </a:rPr>
            <a:t>BUDGET  &amp;  DEVELOPMENT</a:t>
          </a:r>
          <a:endParaRPr lang="en-US" sz="2400">
            <a:solidFill>
              <a:srgbClr val="7030A0"/>
            </a:solidFill>
            <a:effectLst/>
            <a:latin typeface="Cooper Black" pitchFamily="18" charset="0"/>
          </a:endParaRPr>
        </a:p>
        <a:p>
          <a:pPr algn="ctr"/>
          <a:r>
            <a:rPr lang="en-US" sz="2400" b="1">
              <a:solidFill>
                <a:srgbClr val="7030A0"/>
              </a:solidFill>
              <a:effectLst/>
              <a:latin typeface="Cooper Black" pitchFamily="18" charset="0"/>
              <a:ea typeface="+mn-ea"/>
              <a:cs typeface="+mn-cs"/>
            </a:rPr>
            <a:t>STATE  OF  OSUN</a:t>
          </a:r>
          <a:endParaRPr lang="en-US" sz="2400">
            <a:solidFill>
              <a:srgbClr val="7030A0"/>
            </a:solidFill>
            <a:effectLst/>
            <a:latin typeface="Cooper Black" pitchFamily="18" charset="0"/>
          </a:endParaRPr>
        </a:p>
        <a:p>
          <a:pPr algn="l"/>
          <a:endParaRPr lang="en-US" sz="1100"/>
        </a:p>
        <a:p>
          <a:pPr algn="l"/>
          <a:endParaRPr lang="en-US" sz="11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800" b="1">
              <a:solidFill>
                <a:schemeClr val="accent6">
                  <a:lumMod val="75000"/>
                </a:schemeClr>
              </a:solidFill>
              <a:effectLst/>
              <a:latin typeface="Cooper Black" pitchFamily="18" charset="0"/>
              <a:ea typeface="+mn-ea"/>
              <a:cs typeface="+mn-cs"/>
            </a:rPr>
            <a:t>052111600100 - PRIMARY HEALTH CARE DEVELOPMENT BOARD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2400" b="1">
              <a:solidFill>
                <a:schemeClr val="accent6">
                  <a:lumMod val="75000"/>
                </a:schemeClr>
              </a:solidFill>
              <a:effectLst/>
              <a:latin typeface="Cooper Black" pitchFamily="18" charset="0"/>
              <a:ea typeface="+mn-ea"/>
              <a:cs typeface="+mn-cs"/>
            </a:rPr>
            <a:t>2019 BUDGET  PREPARATION TEMPLATE</a:t>
          </a:r>
        </a:p>
        <a:p>
          <a:pPr algn="l"/>
          <a:endParaRPr lang="en-US" sz="1100"/>
        </a:p>
        <a:p>
          <a:pPr algn="l"/>
          <a:endParaRPr lang="en-US" sz="1100"/>
        </a:p>
      </xdr:txBody>
    </xdr:sp>
    <xdr:clientData/>
  </xdr:twoCellAnchor>
  <xdr:twoCellAnchor>
    <xdr:from>
      <xdr:col>5</xdr:col>
      <xdr:colOff>228600</xdr:colOff>
      <xdr:row>21</xdr:row>
      <xdr:rowOff>19050</xdr:rowOff>
    </xdr:from>
    <xdr:to>
      <xdr:col>5</xdr:col>
      <xdr:colOff>409575</xdr:colOff>
      <xdr:row>21</xdr:row>
      <xdr:rowOff>133350</xdr:rowOff>
    </xdr:to>
    <xdr:sp macro="" textlink="">
      <xdr:nvSpPr>
        <xdr:cNvPr id="9" name="Teardrop 8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SpPr/>
      </xdr:nvSpPr>
      <xdr:spPr>
        <a:xfrm>
          <a:off x="3276600" y="4152900"/>
          <a:ext cx="180975" cy="114300"/>
        </a:xfrm>
        <a:prstGeom prst="teardrop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390525</xdr:colOff>
      <xdr:row>18</xdr:row>
      <xdr:rowOff>76200</xdr:rowOff>
    </xdr:from>
    <xdr:to>
      <xdr:col>10</xdr:col>
      <xdr:colOff>571500</xdr:colOff>
      <xdr:row>19</xdr:row>
      <xdr:rowOff>0</xdr:rowOff>
    </xdr:to>
    <xdr:sp macro="" textlink="">
      <xdr:nvSpPr>
        <xdr:cNvPr id="10" name="Teardrop 9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/>
      </xdr:nvSpPr>
      <xdr:spPr>
        <a:xfrm>
          <a:off x="6486525" y="3638550"/>
          <a:ext cx="180975" cy="114300"/>
        </a:xfrm>
        <a:prstGeom prst="teardrop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152400</xdr:colOff>
      <xdr:row>18</xdr:row>
      <xdr:rowOff>66675</xdr:rowOff>
    </xdr:from>
    <xdr:to>
      <xdr:col>8</xdr:col>
      <xdr:colOff>333375</xdr:colOff>
      <xdr:row>19</xdr:row>
      <xdr:rowOff>114300</xdr:rowOff>
    </xdr:to>
    <xdr:sp macro="" textlink="">
      <xdr:nvSpPr>
        <xdr:cNvPr id="5" name="Rounded Rectangle 4">
          <a:hlinkClick xmlns:r="http://schemas.openxmlformats.org/officeDocument/2006/relationships" r:id="rId1" tooltip="GO TO CAPITAL / ASSET MODULE"/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SpPr/>
      </xdr:nvSpPr>
      <xdr:spPr>
        <a:xfrm>
          <a:off x="3810000" y="3629025"/>
          <a:ext cx="1400175" cy="238125"/>
        </a:xfrm>
        <a:prstGeom prst="round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1100" b="1">
              <a:latin typeface="Segoe UI" pitchFamily="34" charset="0"/>
              <a:cs typeface="Segoe UI" pitchFamily="34" charset="0"/>
            </a:rPr>
            <a:t>CAPITAL / ASSET</a:t>
          </a:r>
        </a:p>
      </xdr:txBody>
    </xdr:sp>
    <xdr:clientData/>
  </xdr:twoCellAnchor>
  <xdr:twoCellAnchor>
    <xdr:from>
      <xdr:col>6</xdr:col>
      <xdr:colOff>142875</xdr:colOff>
      <xdr:row>20</xdr:row>
      <xdr:rowOff>152400</xdr:rowOff>
    </xdr:from>
    <xdr:to>
      <xdr:col>8</xdr:col>
      <xdr:colOff>323850</xdr:colOff>
      <xdr:row>22</xdr:row>
      <xdr:rowOff>0</xdr:rowOff>
    </xdr:to>
    <xdr:sp macro="" textlink="">
      <xdr:nvSpPr>
        <xdr:cNvPr id="13" name="Rounded Rectangle 12">
          <a:hlinkClick xmlns:r="http://schemas.openxmlformats.org/officeDocument/2006/relationships" r:id="rId2" tooltip="GO TO PERSONNEL MODULE"/>
          <a:extLst>
            <a:ext uri="{FF2B5EF4-FFF2-40B4-BE49-F238E27FC236}">
              <a16:creationId xmlns:a16="http://schemas.microsoft.com/office/drawing/2014/main" xmlns="" id="{00000000-0008-0000-0300-00000D000000}"/>
            </a:ext>
          </a:extLst>
        </xdr:cNvPr>
        <xdr:cNvSpPr/>
      </xdr:nvSpPr>
      <xdr:spPr>
        <a:xfrm>
          <a:off x="3800475" y="4114800"/>
          <a:ext cx="1400175" cy="228600"/>
        </a:xfrm>
        <a:prstGeom prst="round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1100" b="1">
              <a:latin typeface="Segoe UI" pitchFamily="34" charset="0"/>
              <a:cs typeface="Segoe UI" pitchFamily="34" charset="0"/>
            </a:rPr>
            <a:t>PERSONNEL</a:t>
          </a:r>
        </a:p>
      </xdr:txBody>
    </xdr:sp>
    <xdr:clientData/>
  </xdr:twoCellAnchor>
  <xdr:twoCellAnchor>
    <xdr:from>
      <xdr:col>11</xdr:col>
      <xdr:colOff>295275</xdr:colOff>
      <xdr:row>18</xdr:row>
      <xdr:rowOff>0</xdr:rowOff>
    </xdr:from>
    <xdr:to>
      <xdr:col>13</xdr:col>
      <xdr:colOff>476250</xdr:colOff>
      <xdr:row>19</xdr:row>
      <xdr:rowOff>57150</xdr:rowOff>
    </xdr:to>
    <xdr:sp macro="" textlink="">
      <xdr:nvSpPr>
        <xdr:cNvPr id="14" name="Rounded Rectangle 13">
          <a:hlinkClick xmlns:r="http://schemas.openxmlformats.org/officeDocument/2006/relationships" r:id="rId3" tooltip="GO TO OVERHEADS MODULE"/>
          <a:extLst>
            <a:ext uri="{FF2B5EF4-FFF2-40B4-BE49-F238E27FC236}">
              <a16:creationId xmlns:a16="http://schemas.microsoft.com/office/drawing/2014/main" xmlns="" id="{00000000-0008-0000-0300-00000E000000}"/>
            </a:ext>
          </a:extLst>
        </xdr:cNvPr>
        <xdr:cNvSpPr/>
      </xdr:nvSpPr>
      <xdr:spPr>
        <a:xfrm>
          <a:off x="7000875" y="3562350"/>
          <a:ext cx="1400175" cy="247650"/>
        </a:xfrm>
        <a:prstGeom prst="round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1100" b="1">
              <a:latin typeface="Segoe UI" pitchFamily="34" charset="0"/>
              <a:cs typeface="Segoe UI" pitchFamily="34" charset="0"/>
            </a:rPr>
            <a:t>OVERHEADS</a:t>
          </a:r>
        </a:p>
      </xdr:txBody>
    </xdr:sp>
    <xdr:clientData/>
  </xdr:twoCellAnchor>
  <xdr:twoCellAnchor>
    <xdr:from>
      <xdr:col>11</xdr:col>
      <xdr:colOff>304800</xdr:colOff>
      <xdr:row>20</xdr:row>
      <xdr:rowOff>133350</xdr:rowOff>
    </xdr:from>
    <xdr:to>
      <xdr:col>13</xdr:col>
      <xdr:colOff>485775</xdr:colOff>
      <xdr:row>22</xdr:row>
      <xdr:rowOff>0</xdr:rowOff>
    </xdr:to>
    <xdr:sp macro="" textlink="">
      <xdr:nvSpPr>
        <xdr:cNvPr id="17" name="Rounded Rectangle 16">
          <a:hlinkClick xmlns:r="http://schemas.openxmlformats.org/officeDocument/2006/relationships" r:id="rId4" tooltip="GO TO REVENUE MODULE"/>
          <a:extLst>
            <a:ext uri="{FF2B5EF4-FFF2-40B4-BE49-F238E27FC236}">
              <a16:creationId xmlns:a16="http://schemas.microsoft.com/office/drawing/2014/main" xmlns="" id="{00000000-0008-0000-0300-000011000000}"/>
            </a:ext>
          </a:extLst>
        </xdr:cNvPr>
        <xdr:cNvSpPr/>
      </xdr:nvSpPr>
      <xdr:spPr>
        <a:xfrm>
          <a:off x="7010400" y="4076700"/>
          <a:ext cx="1400175" cy="247650"/>
        </a:xfrm>
        <a:prstGeom prst="round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1100" b="1">
              <a:latin typeface="Segoe UI" pitchFamily="34" charset="0"/>
              <a:cs typeface="Segoe UI" pitchFamily="34" charset="0"/>
            </a:rPr>
            <a:t>REVENUE</a:t>
          </a:r>
        </a:p>
      </xdr:txBody>
    </xdr:sp>
    <xdr:clientData/>
  </xdr:twoCellAnchor>
  <xdr:twoCellAnchor>
    <xdr:from>
      <xdr:col>5</xdr:col>
      <xdr:colOff>238125</xdr:colOff>
      <xdr:row>18</xdr:row>
      <xdr:rowOff>123825</xdr:rowOff>
    </xdr:from>
    <xdr:to>
      <xdr:col>5</xdr:col>
      <xdr:colOff>419100</xdr:colOff>
      <xdr:row>19</xdr:row>
      <xdr:rowOff>47625</xdr:rowOff>
    </xdr:to>
    <xdr:sp macro="" textlink="">
      <xdr:nvSpPr>
        <xdr:cNvPr id="19" name="Teardrop 18">
          <a:extLst>
            <a:ext uri="{FF2B5EF4-FFF2-40B4-BE49-F238E27FC236}">
              <a16:creationId xmlns:a16="http://schemas.microsoft.com/office/drawing/2014/main" xmlns="" id="{00000000-0008-0000-0300-000013000000}"/>
            </a:ext>
          </a:extLst>
        </xdr:cNvPr>
        <xdr:cNvSpPr/>
      </xdr:nvSpPr>
      <xdr:spPr>
        <a:xfrm>
          <a:off x="3286125" y="3686175"/>
          <a:ext cx="180975" cy="114300"/>
        </a:xfrm>
        <a:prstGeom prst="teardrop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390525</xdr:colOff>
      <xdr:row>21</xdr:row>
      <xdr:rowOff>0</xdr:rowOff>
    </xdr:from>
    <xdr:to>
      <xdr:col>10</xdr:col>
      <xdr:colOff>571500</xdr:colOff>
      <xdr:row>21</xdr:row>
      <xdr:rowOff>114300</xdr:rowOff>
    </xdr:to>
    <xdr:sp macro="" textlink="">
      <xdr:nvSpPr>
        <xdr:cNvPr id="21" name="Teardrop 20">
          <a:extLst>
            <a:ext uri="{FF2B5EF4-FFF2-40B4-BE49-F238E27FC236}">
              <a16:creationId xmlns:a16="http://schemas.microsoft.com/office/drawing/2014/main" xmlns="" id="{00000000-0008-0000-0300-000015000000}"/>
            </a:ext>
          </a:extLst>
        </xdr:cNvPr>
        <xdr:cNvSpPr/>
      </xdr:nvSpPr>
      <xdr:spPr>
        <a:xfrm>
          <a:off x="6486525" y="4133850"/>
          <a:ext cx="180975" cy="114300"/>
        </a:xfrm>
        <a:prstGeom prst="teardrop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333375</xdr:colOff>
      <xdr:row>0</xdr:row>
      <xdr:rowOff>152400</xdr:rowOff>
    </xdr:from>
    <xdr:to>
      <xdr:col>1</xdr:col>
      <xdr:colOff>476250</xdr:colOff>
      <xdr:row>1</xdr:row>
      <xdr:rowOff>28575</xdr:rowOff>
    </xdr:to>
    <xdr:sp macro="" textlink="">
      <xdr:nvSpPr>
        <xdr:cNvPr id="2" name="Curved Left Arrow 1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SpPr/>
      </xdr:nvSpPr>
      <xdr:spPr>
        <a:xfrm>
          <a:off x="704850" y="152400"/>
          <a:ext cx="142875" cy="171450"/>
        </a:xfrm>
        <a:prstGeom prst="curved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1190625</xdr:colOff>
      <xdr:row>0</xdr:row>
      <xdr:rowOff>123824</xdr:rowOff>
    </xdr:from>
    <xdr:to>
      <xdr:col>4</xdr:col>
      <xdr:colOff>457200</xdr:colOff>
      <xdr:row>1</xdr:row>
      <xdr:rowOff>66674</xdr:rowOff>
    </xdr:to>
    <xdr:sp macro="" textlink="">
      <xdr:nvSpPr>
        <xdr:cNvPr id="3" name="Rounded Rectangle 2">
          <a:hlinkClick xmlns:r="http://schemas.openxmlformats.org/officeDocument/2006/relationships" r:id="rId1" tooltip="Go to summary of entries made"/>
          <a:extLst>
            <a:ext uri="{FF2B5EF4-FFF2-40B4-BE49-F238E27FC236}">
              <a16:creationId xmlns:a16="http://schemas.microsoft.com/office/drawing/2014/main" xmlns="" id="{00000000-0008-0000-0700-000003000000}"/>
            </a:ext>
          </a:extLst>
        </xdr:cNvPr>
        <xdr:cNvSpPr/>
      </xdr:nvSpPr>
      <xdr:spPr>
        <a:xfrm>
          <a:off x="7191375" y="123824"/>
          <a:ext cx="1219200" cy="23812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>
              <a:latin typeface="Segoe UI" pitchFamily="34" charset="0"/>
              <a:cs typeface="Segoe UI" pitchFamily="34" charset="0"/>
            </a:rPr>
            <a:t>View Summary</a:t>
          </a:r>
        </a:p>
      </xdr:txBody>
    </xdr:sp>
    <xdr:clientData/>
  </xdr:twoCellAnchor>
  <xdr:twoCellAnchor>
    <xdr:from>
      <xdr:col>5</xdr:col>
      <xdr:colOff>638175</xdr:colOff>
      <xdr:row>0</xdr:row>
      <xdr:rowOff>95250</xdr:rowOff>
    </xdr:from>
    <xdr:to>
      <xdr:col>6</xdr:col>
      <xdr:colOff>238125</xdr:colOff>
      <xdr:row>1</xdr:row>
      <xdr:rowOff>47625</xdr:rowOff>
    </xdr:to>
    <xdr:sp macro="" textlink="">
      <xdr:nvSpPr>
        <xdr:cNvPr id="4" name="Rounded Rectangle 3">
          <a:hlinkClick xmlns:r="http://schemas.openxmlformats.org/officeDocument/2006/relationships" r:id="rId2" tooltip="Go to MDAs  Report for Capital / Asset"/>
          <a:extLst>
            <a:ext uri="{FF2B5EF4-FFF2-40B4-BE49-F238E27FC236}">
              <a16:creationId xmlns:a16="http://schemas.microsoft.com/office/drawing/2014/main" xmlns="" id="{00000000-0008-0000-0700-000004000000}"/>
            </a:ext>
          </a:extLst>
        </xdr:cNvPr>
        <xdr:cNvSpPr/>
      </xdr:nvSpPr>
      <xdr:spPr>
        <a:xfrm>
          <a:off x="9658350" y="95250"/>
          <a:ext cx="762000" cy="247650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>
              <a:latin typeface="Segoe UI" pitchFamily="34" charset="0"/>
              <a:cs typeface="Segoe UI" pitchFamily="34" charset="0"/>
            </a:rPr>
            <a:t>Report</a:t>
          </a:r>
        </a:p>
      </xdr:txBody>
    </xdr:sp>
    <xdr:clientData/>
  </xdr:twoCellAnchor>
  <xdr:twoCellAnchor>
    <xdr:from>
      <xdr:col>4</xdr:col>
      <xdr:colOff>447675</xdr:colOff>
      <xdr:row>0</xdr:row>
      <xdr:rowOff>114300</xdr:rowOff>
    </xdr:from>
    <xdr:to>
      <xdr:col>4</xdr:col>
      <xdr:colOff>1666875</xdr:colOff>
      <xdr:row>1</xdr:row>
      <xdr:rowOff>57150</xdr:rowOff>
    </xdr:to>
    <xdr:sp macro="" textlink="">
      <xdr:nvSpPr>
        <xdr:cNvPr id="5" name="Rounded Rectangle 4">
          <a:hlinkClick xmlns:r="http://schemas.openxmlformats.org/officeDocument/2006/relationships" r:id="rId3" tooltip="Check the overall balance for Capital / Asset of MDAs"/>
          <a:extLst>
            <a:ext uri="{FF2B5EF4-FFF2-40B4-BE49-F238E27FC236}">
              <a16:creationId xmlns:a16="http://schemas.microsoft.com/office/drawing/2014/main" xmlns="" id="{00000000-0008-0000-0700-000005000000}"/>
            </a:ext>
          </a:extLst>
        </xdr:cNvPr>
        <xdr:cNvSpPr/>
      </xdr:nvSpPr>
      <xdr:spPr>
        <a:xfrm>
          <a:off x="8401050" y="114300"/>
          <a:ext cx="1219200" cy="23812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>
              <a:latin typeface="Segoe UI" pitchFamily="34" charset="0"/>
              <a:cs typeface="Segoe UI" pitchFamily="34" charset="0"/>
            </a:rPr>
            <a:t>Check Balance</a:t>
          </a:r>
        </a:p>
      </xdr:txBody>
    </xdr:sp>
    <xdr:clientData/>
  </xdr:twoCellAnchor>
  <xdr:twoCellAnchor>
    <xdr:from>
      <xdr:col>4</xdr:col>
      <xdr:colOff>1666875</xdr:colOff>
      <xdr:row>0</xdr:row>
      <xdr:rowOff>104775</xdr:rowOff>
    </xdr:from>
    <xdr:to>
      <xdr:col>5</xdr:col>
      <xdr:colOff>647700</xdr:colOff>
      <xdr:row>1</xdr:row>
      <xdr:rowOff>47625</xdr:rowOff>
    </xdr:to>
    <xdr:sp macro="" textlink="">
      <xdr:nvSpPr>
        <xdr:cNvPr id="7" name="Rounded Rectangle 6">
          <a:hlinkClick xmlns:r="http://schemas.openxmlformats.org/officeDocument/2006/relationships" r:id="rId4" tooltip="Update the budget templates"/>
          <a:extLst>
            <a:ext uri="{FF2B5EF4-FFF2-40B4-BE49-F238E27FC236}">
              <a16:creationId xmlns:a16="http://schemas.microsoft.com/office/drawing/2014/main" xmlns="" id="{00000000-0008-0000-0700-000007000000}"/>
            </a:ext>
          </a:extLst>
        </xdr:cNvPr>
        <xdr:cNvSpPr/>
      </xdr:nvSpPr>
      <xdr:spPr>
        <a:xfrm>
          <a:off x="8829675" y="104775"/>
          <a:ext cx="838200" cy="23812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>
              <a:latin typeface="Segoe UI" pitchFamily="34" charset="0"/>
              <a:cs typeface="Segoe UI" pitchFamily="34" charset="0"/>
            </a:rPr>
            <a:t>Templates</a:t>
          </a:r>
        </a:p>
      </xdr:txBody>
    </xdr:sp>
    <xdr:clientData/>
  </xdr:twoCellAnchor>
  <xdr:twoCellAnchor>
    <xdr:from>
      <xdr:col>1</xdr:col>
      <xdr:colOff>533399</xdr:colOff>
      <xdr:row>0</xdr:row>
      <xdr:rowOff>142875</xdr:rowOff>
    </xdr:from>
    <xdr:to>
      <xdr:col>1</xdr:col>
      <xdr:colOff>1590674</xdr:colOff>
      <xdr:row>1</xdr:row>
      <xdr:rowOff>66675</xdr:rowOff>
    </xdr:to>
    <xdr:sp macro="" textlink="">
      <xdr:nvSpPr>
        <xdr:cNvPr id="8" name="Rounded Rectangle 7">
          <a:hlinkClick xmlns:r="http://schemas.openxmlformats.org/officeDocument/2006/relationships" r:id="rId5" tooltip="Back to Home Page"/>
          <a:extLst>
            <a:ext uri="{FF2B5EF4-FFF2-40B4-BE49-F238E27FC236}">
              <a16:creationId xmlns:a16="http://schemas.microsoft.com/office/drawing/2014/main" xmlns="" id="{00000000-0008-0000-0700-000008000000}"/>
            </a:ext>
          </a:extLst>
        </xdr:cNvPr>
        <xdr:cNvSpPr/>
      </xdr:nvSpPr>
      <xdr:spPr>
        <a:xfrm>
          <a:off x="904874" y="142875"/>
          <a:ext cx="1057275" cy="219075"/>
        </a:xfrm>
        <a:prstGeom prst="roundRect">
          <a:avLst/>
        </a:prstGeom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>
              <a:latin typeface="Segoe UI" pitchFamily="34" charset="0"/>
              <a:cs typeface="Segoe UI" pitchFamily="34" charset="0"/>
            </a:rPr>
            <a:t>Home Page</a:t>
          </a:r>
        </a:p>
      </xdr:txBody>
    </xdr:sp>
    <xdr:clientData/>
  </xdr:twoCellAnchor>
  <xdr:twoCellAnchor>
    <xdr:from>
      <xdr:col>1</xdr:col>
      <xdr:colOff>333375</xdr:colOff>
      <xdr:row>0</xdr:row>
      <xdr:rowOff>152400</xdr:rowOff>
    </xdr:from>
    <xdr:to>
      <xdr:col>1</xdr:col>
      <xdr:colOff>476250</xdr:colOff>
      <xdr:row>1</xdr:row>
      <xdr:rowOff>28575</xdr:rowOff>
    </xdr:to>
    <xdr:sp macro="" textlink="">
      <xdr:nvSpPr>
        <xdr:cNvPr id="9" name="Curved Left Arrow 8">
          <a:extLst>
            <a:ext uri="{FF2B5EF4-FFF2-40B4-BE49-F238E27FC236}">
              <a16:creationId xmlns:a16="http://schemas.microsoft.com/office/drawing/2014/main" xmlns="" id="{00000000-0008-0000-0700-000009000000}"/>
            </a:ext>
          </a:extLst>
        </xdr:cNvPr>
        <xdr:cNvSpPr/>
      </xdr:nvSpPr>
      <xdr:spPr>
        <a:xfrm>
          <a:off x="438150" y="152400"/>
          <a:ext cx="142875" cy="171450"/>
        </a:xfrm>
        <a:prstGeom prst="curved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1190625</xdr:colOff>
      <xdr:row>0</xdr:row>
      <xdr:rowOff>123824</xdr:rowOff>
    </xdr:from>
    <xdr:to>
      <xdr:col>4</xdr:col>
      <xdr:colOff>457200</xdr:colOff>
      <xdr:row>1</xdr:row>
      <xdr:rowOff>66674</xdr:rowOff>
    </xdr:to>
    <xdr:sp macro="" textlink="">
      <xdr:nvSpPr>
        <xdr:cNvPr id="10" name="Rounded Rectangle 9">
          <a:hlinkClick xmlns:r="http://schemas.openxmlformats.org/officeDocument/2006/relationships" r:id="rId6" tooltip="Go to summary of entries made"/>
          <a:extLst>
            <a:ext uri="{FF2B5EF4-FFF2-40B4-BE49-F238E27FC236}">
              <a16:creationId xmlns:a16="http://schemas.microsoft.com/office/drawing/2014/main" xmlns="" id="{00000000-0008-0000-0700-00000A000000}"/>
            </a:ext>
          </a:extLst>
        </xdr:cNvPr>
        <xdr:cNvSpPr/>
      </xdr:nvSpPr>
      <xdr:spPr>
        <a:xfrm>
          <a:off x="6353175" y="123824"/>
          <a:ext cx="1219200" cy="23812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>
              <a:latin typeface="Segoe UI" pitchFamily="34" charset="0"/>
              <a:cs typeface="Segoe UI" pitchFamily="34" charset="0"/>
            </a:rPr>
            <a:t>View Summary</a:t>
          </a:r>
        </a:p>
      </xdr:txBody>
    </xdr:sp>
    <xdr:clientData/>
  </xdr:twoCellAnchor>
  <xdr:twoCellAnchor>
    <xdr:from>
      <xdr:col>5</xdr:col>
      <xdr:colOff>638175</xdr:colOff>
      <xdr:row>0</xdr:row>
      <xdr:rowOff>95250</xdr:rowOff>
    </xdr:from>
    <xdr:to>
      <xdr:col>6</xdr:col>
      <xdr:colOff>238125</xdr:colOff>
      <xdr:row>1</xdr:row>
      <xdr:rowOff>47625</xdr:rowOff>
    </xdr:to>
    <xdr:sp macro="" textlink="">
      <xdr:nvSpPr>
        <xdr:cNvPr id="11" name="Rounded Rectangle 10">
          <a:hlinkClick xmlns:r="http://schemas.openxmlformats.org/officeDocument/2006/relationships" r:id="rId7" tooltip="Go to MDAs  Report for Capital / Asset"/>
          <a:extLst>
            <a:ext uri="{FF2B5EF4-FFF2-40B4-BE49-F238E27FC236}">
              <a16:creationId xmlns:a16="http://schemas.microsoft.com/office/drawing/2014/main" xmlns="" id="{00000000-0008-0000-0700-00000B000000}"/>
            </a:ext>
          </a:extLst>
        </xdr:cNvPr>
        <xdr:cNvSpPr/>
      </xdr:nvSpPr>
      <xdr:spPr>
        <a:xfrm>
          <a:off x="9610725" y="95250"/>
          <a:ext cx="762000" cy="247650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>
              <a:latin typeface="Segoe UI" pitchFamily="34" charset="0"/>
              <a:cs typeface="Segoe UI" pitchFamily="34" charset="0"/>
            </a:rPr>
            <a:t>Report</a:t>
          </a:r>
        </a:p>
      </xdr:txBody>
    </xdr:sp>
    <xdr:clientData/>
  </xdr:twoCellAnchor>
  <xdr:twoCellAnchor>
    <xdr:from>
      <xdr:col>4</xdr:col>
      <xdr:colOff>447675</xdr:colOff>
      <xdr:row>0</xdr:row>
      <xdr:rowOff>114300</xdr:rowOff>
    </xdr:from>
    <xdr:to>
      <xdr:col>4</xdr:col>
      <xdr:colOff>1666875</xdr:colOff>
      <xdr:row>1</xdr:row>
      <xdr:rowOff>57150</xdr:rowOff>
    </xdr:to>
    <xdr:sp macro="" textlink="">
      <xdr:nvSpPr>
        <xdr:cNvPr id="12" name="Rounded Rectangle 11">
          <a:hlinkClick xmlns:r="http://schemas.openxmlformats.org/officeDocument/2006/relationships" r:id="rId8" tooltip="Check the overall balance for Capital / Asset of MDAs"/>
          <a:extLst>
            <a:ext uri="{FF2B5EF4-FFF2-40B4-BE49-F238E27FC236}">
              <a16:creationId xmlns:a16="http://schemas.microsoft.com/office/drawing/2014/main" xmlns="" id="{00000000-0008-0000-0700-00000C000000}"/>
            </a:ext>
          </a:extLst>
        </xdr:cNvPr>
        <xdr:cNvSpPr/>
      </xdr:nvSpPr>
      <xdr:spPr>
        <a:xfrm>
          <a:off x="7562850" y="114300"/>
          <a:ext cx="1219200" cy="23812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>
              <a:latin typeface="Segoe UI" pitchFamily="34" charset="0"/>
              <a:cs typeface="Segoe UI" pitchFamily="34" charset="0"/>
            </a:rPr>
            <a:t>Check Balance</a:t>
          </a:r>
        </a:p>
      </xdr:txBody>
    </xdr:sp>
    <xdr:clientData/>
  </xdr:twoCellAnchor>
  <xdr:twoCellAnchor>
    <xdr:from>
      <xdr:col>4</xdr:col>
      <xdr:colOff>1666875</xdr:colOff>
      <xdr:row>0</xdr:row>
      <xdr:rowOff>104775</xdr:rowOff>
    </xdr:from>
    <xdr:to>
      <xdr:col>5</xdr:col>
      <xdr:colOff>647700</xdr:colOff>
      <xdr:row>1</xdr:row>
      <xdr:rowOff>47625</xdr:rowOff>
    </xdr:to>
    <xdr:sp macro="" textlink="">
      <xdr:nvSpPr>
        <xdr:cNvPr id="13" name="Rounded Rectangle 12">
          <a:hlinkClick xmlns:r="http://schemas.openxmlformats.org/officeDocument/2006/relationships" r:id="rId9" tooltip="Update the budget templates"/>
          <a:extLst>
            <a:ext uri="{FF2B5EF4-FFF2-40B4-BE49-F238E27FC236}">
              <a16:creationId xmlns:a16="http://schemas.microsoft.com/office/drawing/2014/main" xmlns="" id="{00000000-0008-0000-0700-00000D000000}"/>
            </a:ext>
          </a:extLst>
        </xdr:cNvPr>
        <xdr:cNvSpPr/>
      </xdr:nvSpPr>
      <xdr:spPr>
        <a:xfrm>
          <a:off x="8782050" y="104775"/>
          <a:ext cx="838200" cy="23812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>
              <a:latin typeface="Segoe UI" pitchFamily="34" charset="0"/>
              <a:cs typeface="Segoe UI" pitchFamily="34" charset="0"/>
            </a:rPr>
            <a:t>Templates</a:t>
          </a:r>
        </a:p>
      </xdr:txBody>
    </xdr:sp>
    <xdr:clientData/>
  </xdr:twoCellAnchor>
  <xdr:twoCellAnchor>
    <xdr:from>
      <xdr:col>1</xdr:col>
      <xdr:colOff>533399</xdr:colOff>
      <xdr:row>0</xdr:row>
      <xdr:rowOff>142875</xdr:rowOff>
    </xdr:from>
    <xdr:to>
      <xdr:col>1</xdr:col>
      <xdr:colOff>1590674</xdr:colOff>
      <xdr:row>1</xdr:row>
      <xdr:rowOff>66675</xdr:rowOff>
    </xdr:to>
    <xdr:sp macro="" textlink="">
      <xdr:nvSpPr>
        <xdr:cNvPr id="14" name="Rounded Rectangle 13">
          <a:hlinkClick xmlns:r="http://schemas.openxmlformats.org/officeDocument/2006/relationships" r:id="rId10" tooltip="Back to Home Page"/>
          <a:extLst>
            <a:ext uri="{FF2B5EF4-FFF2-40B4-BE49-F238E27FC236}">
              <a16:creationId xmlns:a16="http://schemas.microsoft.com/office/drawing/2014/main" xmlns="" id="{00000000-0008-0000-0700-00000E000000}"/>
            </a:ext>
          </a:extLst>
        </xdr:cNvPr>
        <xdr:cNvSpPr/>
      </xdr:nvSpPr>
      <xdr:spPr>
        <a:xfrm>
          <a:off x="638174" y="142875"/>
          <a:ext cx="1057275" cy="219075"/>
        </a:xfrm>
        <a:prstGeom prst="roundRect">
          <a:avLst/>
        </a:prstGeom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>
              <a:latin typeface="Segoe UI" pitchFamily="34" charset="0"/>
              <a:cs typeface="Segoe UI" pitchFamily="34" charset="0"/>
            </a:rPr>
            <a:t>Home Page</a:t>
          </a:r>
        </a:p>
      </xdr:txBody>
    </xdr:sp>
    <xdr:clientData/>
  </xdr:twoCellAnchor>
  <xdr:twoCellAnchor>
    <xdr:from>
      <xdr:col>1</xdr:col>
      <xdr:colOff>333375</xdr:colOff>
      <xdr:row>0</xdr:row>
      <xdr:rowOff>152400</xdr:rowOff>
    </xdr:from>
    <xdr:to>
      <xdr:col>1</xdr:col>
      <xdr:colOff>476250</xdr:colOff>
      <xdr:row>1</xdr:row>
      <xdr:rowOff>28575</xdr:rowOff>
    </xdr:to>
    <xdr:sp macro="" textlink="">
      <xdr:nvSpPr>
        <xdr:cNvPr id="15" name="Curved Left Arrow 14">
          <a:extLst>
            <a:ext uri="{FF2B5EF4-FFF2-40B4-BE49-F238E27FC236}">
              <a16:creationId xmlns:a16="http://schemas.microsoft.com/office/drawing/2014/main" xmlns="" id="{00000000-0008-0000-0700-00000F000000}"/>
            </a:ext>
          </a:extLst>
        </xdr:cNvPr>
        <xdr:cNvSpPr/>
      </xdr:nvSpPr>
      <xdr:spPr>
        <a:xfrm>
          <a:off x="438150" y="152400"/>
          <a:ext cx="142875" cy="171450"/>
        </a:xfrm>
        <a:prstGeom prst="curved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1190625</xdr:colOff>
      <xdr:row>0</xdr:row>
      <xdr:rowOff>123824</xdr:rowOff>
    </xdr:from>
    <xdr:to>
      <xdr:col>4</xdr:col>
      <xdr:colOff>457200</xdr:colOff>
      <xdr:row>1</xdr:row>
      <xdr:rowOff>66674</xdr:rowOff>
    </xdr:to>
    <xdr:sp macro="" textlink="">
      <xdr:nvSpPr>
        <xdr:cNvPr id="16" name="Rounded Rectangle 15">
          <a:hlinkClick xmlns:r="http://schemas.openxmlformats.org/officeDocument/2006/relationships" r:id="rId11" tooltip="Go to summary of entries made"/>
          <a:extLst>
            <a:ext uri="{FF2B5EF4-FFF2-40B4-BE49-F238E27FC236}">
              <a16:creationId xmlns:a16="http://schemas.microsoft.com/office/drawing/2014/main" xmlns="" id="{00000000-0008-0000-0700-000010000000}"/>
            </a:ext>
          </a:extLst>
        </xdr:cNvPr>
        <xdr:cNvSpPr/>
      </xdr:nvSpPr>
      <xdr:spPr>
        <a:xfrm>
          <a:off x="6353175" y="123824"/>
          <a:ext cx="1219200" cy="23812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>
              <a:latin typeface="Segoe UI" pitchFamily="34" charset="0"/>
              <a:cs typeface="Segoe UI" pitchFamily="34" charset="0"/>
            </a:rPr>
            <a:t>View Summary</a:t>
          </a:r>
        </a:p>
      </xdr:txBody>
    </xdr:sp>
    <xdr:clientData/>
  </xdr:twoCellAnchor>
  <xdr:twoCellAnchor>
    <xdr:from>
      <xdr:col>5</xdr:col>
      <xdr:colOff>638175</xdr:colOff>
      <xdr:row>0</xdr:row>
      <xdr:rowOff>95250</xdr:rowOff>
    </xdr:from>
    <xdr:to>
      <xdr:col>6</xdr:col>
      <xdr:colOff>238125</xdr:colOff>
      <xdr:row>1</xdr:row>
      <xdr:rowOff>47625</xdr:rowOff>
    </xdr:to>
    <xdr:sp macro="" textlink="">
      <xdr:nvSpPr>
        <xdr:cNvPr id="17" name="Rounded Rectangle 16">
          <a:hlinkClick xmlns:r="http://schemas.openxmlformats.org/officeDocument/2006/relationships" r:id="rId12" tooltip="Go to MDAs  Report for Capital / Asset"/>
          <a:extLst>
            <a:ext uri="{FF2B5EF4-FFF2-40B4-BE49-F238E27FC236}">
              <a16:creationId xmlns:a16="http://schemas.microsoft.com/office/drawing/2014/main" xmlns="" id="{00000000-0008-0000-0700-000011000000}"/>
            </a:ext>
          </a:extLst>
        </xdr:cNvPr>
        <xdr:cNvSpPr/>
      </xdr:nvSpPr>
      <xdr:spPr>
        <a:xfrm>
          <a:off x="9610725" y="95250"/>
          <a:ext cx="762000" cy="247650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>
              <a:latin typeface="Segoe UI" pitchFamily="34" charset="0"/>
              <a:cs typeface="Segoe UI" pitchFamily="34" charset="0"/>
            </a:rPr>
            <a:t>Report</a:t>
          </a:r>
        </a:p>
      </xdr:txBody>
    </xdr:sp>
    <xdr:clientData/>
  </xdr:twoCellAnchor>
  <xdr:twoCellAnchor>
    <xdr:from>
      <xdr:col>4</xdr:col>
      <xdr:colOff>447675</xdr:colOff>
      <xdr:row>0</xdr:row>
      <xdr:rowOff>114300</xdr:rowOff>
    </xdr:from>
    <xdr:to>
      <xdr:col>4</xdr:col>
      <xdr:colOff>1666875</xdr:colOff>
      <xdr:row>1</xdr:row>
      <xdr:rowOff>57150</xdr:rowOff>
    </xdr:to>
    <xdr:sp macro="" textlink="">
      <xdr:nvSpPr>
        <xdr:cNvPr id="18" name="Rounded Rectangle 17">
          <a:hlinkClick xmlns:r="http://schemas.openxmlformats.org/officeDocument/2006/relationships" r:id="rId13" tooltip="Check the overall balance for Capital / Asset of MDAs"/>
          <a:extLst>
            <a:ext uri="{FF2B5EF4-FFF2-40B4-BE49-F238E27FC236}">
              <a16:creationId xmlns:a16="http://schemas.microsoft.com/office/drawing/2014/main" xmlns="" id="{00000000-0008-0000-0700-000012000000}"/>
            </a:ext>
          </a:extLst>
        </xdr:cNvPr>
        <xdr:cNvSpPr/>
      </xdr:nvSpPr>
      <xdr:spPr>
        <a:xfrm>
          <a:off x="7562850" y="114300"/>
          <a:ext cx="1219200" cy="23812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>
              <a:latin typeface="Segoe UI" pitchFamily="34" charset="0"/>
              <a:cs typeface="Segoe UI" pitchFamily="34" charset="0"/>
            </a:rPr>
            <a:t>Check Balance</a:t>
          </a:r>
        </a:p>
      </xdr:txBody>
    </xdr:sp>
    <xdr:clientData/>
  </xdr:twoCellAnchor>
  <xdr:twoCellAnchor>
    <xdr:from>
      <xdr:col>4</xdr:col>
      <xdr:colOff>1666875</xdr:colOff>
      <xdr:row>0</xdr:row>
      <xdr:rowOff>104775</xdr:rowOff>
    </xdr:from>
    <xdr:to>
      <xdr:col>5</xdr:col>
      <xdr:colOff>647700</xdr:colOff>
      <xdr:row>1</xdr:row>
      <xdr:rowOff>47625</xdr:rowOff>
    </xdr:to>
    <xdr:sp macro="" textlink="">
      <xdr:nvSpPr>
        <xdr:cNvPr id="19" name="Rounded Rectangle 18">
          <a:hlinkClick xmlns:r="http://schemas.openxmlformats.org/officeDocument/2006/relationships" r:id="rId14" tooltip="Update the budget templates"/>
          <a:extLst>
            <a:ext uri="{FF2B5EF4-FFF2-40B4-BE49-F238E27FC236}">
              <a16:creationId xmlns:a16="http://schemas.microsoft.com/office/drawing/2014/main" xmlns="" id="{00000000-0008-0000-0700-000013000000}"/>
            </a:ext>
          </a:extLst>
        </xdr:cNvPr>
        <xdr:cNvSpPr/>
      </xdr:nvSpPr>
      <xdr:spPr>
        <a:xfrm>
          <a:off x="8782050" y="104775"/>
          <a:ext cx="838200" cy="238125"/>
        </a:xfrm>
        <a:prstGeom prst="roundRect">
          <a:avLst/>
        </a:prstGeom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>
              <a:latin typeface="Segoe UI" pitchFamily="34" charset="0"/>
              <a:cs typeface="Segoe UI" pitchFamily="34" charset="0"/>
            </a:rPr>
            <a:t>Templates</a:t>
          </a:r>
        </a:p>
      </xdr:txBody>
    </xdr:sp>
    <xdr:clientData/>
  </xdr:twoCellAnchor>
  <xdr:twoCellAnchor>
    <xdr:from>
      <xdr:col>1</xdr:col>
      <xdr:colOff>533399</xdr:colOff>
      <xdr:row>0</xdr:row>
      <xdr:rowOff>142875</xdr:rowOff>
    </xdr:from>
    <xdr:to>
      <xdr:col>1</xdr:col>
      <xdr:colOff>1590674</xdr:colOff>
      <xdr:row>1</xdr:row>
      <xdr:rowOff>66675</xdr:rowOff>
    </xdr:to>
    <xdr:sp macro="" textlink="">
      <xdr:nvSpPr>
        <xdr:cNvPr id="20" name="Rounded Rectangle 19">
          <a:hlinkClick xmlns:r="http://schemas.openxmlformats.org/officeDocument/2006/relationships" r:id="rId15" tooltip="Back to Home Page"/>
          <a:extLst>
            <a:ext uri="{FF2B5EF4-FFF2-40B4-BE49-F238E27FC236}">
              <a16:creationId xmlns:a16="http://schemas.microsoft.com/office/drawing/2014/main" xmlns="" id="{00000000-0008-0000-0700-000014000000}"/>
            </a:ext>
          </a:extLst>
        </xdr:cNvPr>
        <xdr:cNvSpPr/>
      </xdr:nvSpPr>
      <xdr:spPr>
        <a:xfrm>
          <a:off x="638174" y="142875"/>
          <a:ext cx="1057275" cy="219075"/>
        </a:xfrm>
        <a:prstGeom prst="roundRect">
          <a:avLst/>
        </a:prstGeom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1">
              <a:latin typeface="Segoe UI" pitchFamily="34" charset="0"/>
              <a:cs typeface="Segoe UI" pitchFamily="34" charset="0"/>
            </a:rPr>
            <a:t>Home Page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0</xdr:row>
      <xdr:rowOff>190501</xdr:rowOff>
    </xdr:from>
    <xdr:to>
      <xdr:col>4</xdr:col>
      <xdr:colOff>466725</xdr:colOff>
      <xdr:row>0</xdr:row>
      <xdr:rowOff>428627</xdr:rowOff>
    </xdr:to>
    <xdr:sp macro="" textlink="">
      <xdr:nvSpPr>
        <xdr:cNvPr id="2" name="Curved Left Arrow 1"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SpPr/>
      </xdr:nvSpPr>
      <xdr:spPr>
        <a:xfrm>
          <a:off x="7524750" y="190501"/>
          <a:ext cx="304800" cy="238126"/>
        </a:xfrm>
        <a:prstGeom prst="curved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4095750</xdr:colOff>
      <xdr:row>0</xdr:row>
      <xdr:rowOff>38101</xdr:rowOff>
    </xdr:from>
    <xdr:to>
      <xdr:col>2</xdr:col>
      <xdr:colOff>4314825</xdr:colOff>
      <xdr:row>1</xdr:row>
      <xdr:rowOff>19051</xdr:rowOff>
    </xdr:to>
    <xdr:sp macro="" textlink="">
      <xdr:nvSpPr>
        <xdr:cNvPr id="2" name="Curved Left Arrow 1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SpPr/>
      </xdr:nvSpPr>
      <xdr:spPr>
        <a:xfrm>
          <a:off x="6915150" y="38101"/>
          <a:ext cx="219075" cy="190500"/>
        </a:xfrm>
        <a:prstGeom prst="curved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504825</xdr:colOff>
      <xdr:row>0</xdr:row>
      <xdr:rowOff>447675</xdr:rowOff>
    </xdr:from>
    <xdr:to>
      <xdr:col>5</xdr:col>
      <xdr:colOff>104775</xdr:colOff>
      <xdr:row>0</xdr:row>
      <xdr:rowOff>647700</xdr:rowOff>
    </xdr:to>
    <xdr:sp macro="" textlink="">
      <xdr:nvSpPr>
        <xdr:cNvPr id="2" name="Curved Left Arrow 1">
          <a:extLst>
            <a:ext uri="{FF2B5EF4-FFF2-40B4-BE49-F238E27FC236}">
              <a16:creationId xmlns:a16="http://schemas.microsoft.com/office/drawing/2014/main" xmlns="" id="{00000000-0008-0000-0A00-000002000000}"/>
            </a:ext>
          </a:extLst>
        </xdr:cNvPr>
        <xdr:cNvSpPr/>
      </xdr:nvSpPr>
      <xdr:spPr>
        <a:xfrm>
          <a:off x="8267700" y="447675"/>
          <a:ext cx="209550" cy="200025"/>
        </a:xfrm>
        <a:prstGeom prst="curved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428624</xdr:colOff>
      <xdr:row>0</xdr:row>
      <xdr:rowOff>66675</xdr:rowOff>
    </xdr:from>
    <xdr:to>
      <xdr:col>0</xdr:col>
      <xdr:colOff>609599</xdr:colOff>
      <xdr:row>1</xdr:row>
      <xdr:rowOff>38100</xdr:rowOff>
    </xdr:to>
    <xdr:sp macro="" textlink="">
      <xdr:nvSpPr>
        <xdr:cNvPr id="2" name="Curved Left Arrow 1">
          <a:extLst>
            <a:ext uri="{FF2B5EF4-FFF2-40B4-BE49-F238E27FC236}">
              <a16:creationId xmlns:a16="http://schemas.microsoft.com/office/drawing/2014/main" xmlns="" id="{00000000-0008-0000-0B00-000002000000}"/>
            </a:ext>
          </a:extLst>
        </xdr:cNvPr>
        <xdr:cNvSpPr/>
      </xdr:nvSpPr>
      <xdr:spPr>
        <a:xfrm>
          <a:off x="428624" y="66675"/>
          <a:ext cx="180975" cy="161925"/>
        </a:xfrm>
        <a:prstGeom prst="curved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7</xdr:col>
      <xdr:colOff>904875</xdr:colOff>
      <xdr:row>0</xdr:row>
      <xdr:rowOff>57150</xdr:rowOff>
    </xdr:from>
    <xdr:to>
      <xdr:col>8</xdr:col>
      <xdr:colOff>9525</xdr:colOff>
      <xdr:row>1</xdr:row>
      <xdr:rowOff>28576</xdr:rowOff>
    </xdr:to>
    <xdr:sp macro="" textlink="">
      <xdr:nvSpPr>
        <xdr:cNvPr id="3" name="Curved Right Arrow 2">
          <a:extLst>
            <a:ext uri="{FF2B5EF4-FFF2-40B4-BE49-F238E27FC236}">
              <a16:creationId xmlns:a16="http://schemas.microsoft.com/office/drawing/2014/main" xmlns="" id="{00000000-0008-0000-0B00-000003000000}"/>
            </a:ext>
          </a:extLst>
        </xdr:cNvPr>
        <xdr:cNvSpPr/>
      </xdr:nvSpPr>
      <xdr:spPr>
        <a:xfrm>
          <a:off x="9267825" y="57150"/>
          <a:ext cx="171450" cy="180976"/>
        </a:xfrm>
        <a:prstGeom prst="curv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28575</xdr:rowOff>
    </xdr:from>
    <xdr:to>
      <xdr:col>1</xdr:col>
      <xdr:colOff>152400</xdr:colOff>
      <xdr:row>1</xdr:row>
      <xdr:rowOff>19050</xdr:rowOff>
    </xdr:to>
    <xdr:sp macro="" textlink="">
      <xdr:nvSpPr>
        <xdr:cNvPr id="2" name="Curved Left Arrow 1">
          <a:extLst>
            <a:ext uri="{FF2B5EF4-FFF2-40B4-BE49-F238E27FC236}">
              <a16:creationId xmlns:a16="http://schemas.microsoft.com/office/drawing/2014/main" xmlns="" id="{00000000-0008-0000-0C00-000002000000}"/>
            </a:ext>
          </a:extLst>
        </xdr:cNvPr>
        <xdr:cNvSpPr/>
      </xdr:nvSpPr>
      <xdr:spPr>
        <a:xfrm>
          <a:off x="619125" y="28575"/>
          <a:ext cx="142875" cy="200025"/>
        </a:xfrm>
        <a:prstGeom prst="curved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7</xdr:col>
      <xdr:colOff>752475</xdr:colOff>
      <xdr:row>0</xdr:row>
      <xdr:rowOff>47625</xdr:rowOff>
    </xdr:from>
    <xdr:to>
      <xdr:col>7</xdr:col>
      <xdr:colOff>952500</xdr:colOff>
      <xdr:row>1</xdr:row>
      <xdr:rowOff>57150</xdr:rowOff>
    </xdr:to>
    <xdr:sp macro="" textlink="">
      <xdr:nvSpPr>
        <xdr:cNvPr id="3" name="Curved Right Arrow 2">
          <a:extLst>
            <a:ext uri="{FF2B5EF4-FFF2-40B4-BE49-F238E27FC236}">
              <a16:creationId xmlns:a16="http://schemas.microsoft.com/office/drawing/2014/main" xmlns="" id="{00000000-0008-0000-0C00-000003000000}"/>
            </a:ext>
          </a:extLst>
        </xdr:cNvPr>
        <xdr:cNvSpPr/>
      </xdr:nvSpPr>
      <xdr:spPr>
        <a:xfrm>
          <a:off x="10001250" y="47625"/>
          <a:ext cx="200025" cy="219075"/>
        </a:xfrm>
        <a:prstGeom prst="curved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598714</xdr:colOff>
      <xdr:row>0</xdr:row>
      <xdr:rowOff>81643</xdr:rowOff>
    </xdr:from>
    <xdr:to>
      <xdr:col>1</xdr:col>
      <xdr:colOff>857249</xdr:colOff>
      <xdr:row>1</xdr:row>
      <xdr:rowOff>27214</xdr:rowOff>
    </xdr:to>
    <xdr:sp macro="" textlink="">
      <xdr:nvSpPr>
        <xdr:cNvPr id="2" name="Curved Left Arrow 1">
          <a:extLst>
            <a:ext uri="{FF2B5EF4-FFF2-40B4-BE49-F238E27FC236}">
              <a16:creationId xmlns:a16="http://schemas.microsoft.com/office/drawing/2014/main" xmlns="" id="{00000000-0008-0000-0D00-000002000000}"/>
            </a:ext>
          </a:extLst>
        </xdr:cNvPr>
        <xdr:cNvSpPr/>
      </xdr:nvSpPr>
      <xdr:spPr>
        <a:xfrm>
          <a:off x="802821" y="81643"/>
          <a:ext cx="258535" cy="285750"/>
        </a:xfrm>
        <a:prstGeom prst="curved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176892</xdr:colOff>
      <xdr:row>0</xdr:row>
      <xdr:rowOff>136071</xdr:rowOff>
    </xdr:from>
    <xdr:to>
      <xdr:col>11</xdr:col>
      <xdr:colOff>476249</xdr:colOff>
      <xdr:row>1</xdr:row>
      <xdr:rowOff>54428</xdr:rowOff>
    </xdr:to>
    <xdr:sp macro="" textlink="">
      <xdr:nvSpPr>
        <xdr:cNvPr id="3" name="Curved Left Arrow 2">
          <a:extLst>
            <a:ext uri="{FF2B5EF4-FFF2-40B4-BE49-F238E27FC236}">
              <a16:creationId xmlns:a16="http://schemas.microsoft.com/office/drawing/2014/main" xmlns="" id="{00000000-0008-0000-0D00-000003000000}"/>
            </a:ext>
          </a:extLst>
        </xdr:cNvPr>
        <xdr:cNvSpPr/>
      </xdr:nvSpPr>
      <xdr:spPr>
        <a:xfrm>
          <a:off x="16015606" y="136071"/>
          <a:ext cx="299357" cy="258536"/>
        </a:xfrm>
        <a:prstGeom prst="curved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esktop/New2019template/SECTOR-MDAs%20DROPDOW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ListRevenu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ListPersonnel%20-%20Special_Gen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ListOverhead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Revenue"/>
      <sheetName val="DataEntry"/>
      <sheetName val="Summary"/>
      <sheetName val="SECTOR-MDAs DROPDOWN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istRevenue"/>
      <sheetName val="DataEntry"/>
      <sheetName val="Summary"/>
      <sheetName val="Balance"/>
      <sheetName val="SummaryRevenue"/>
      <sheetName val="AidsnGrants"/>
      <sheetName val="DetailsRevenu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20">
          <cell r="G220">
            <v>2302000000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ListPersonnel"/>
      <sheetName val="DataEntry"/>
      <sheetName val="TotalOverallPersonnelWithoutPro"/>
      <sheetName val="OverallSumPersonnel_General I"/>
      <sheetName val="SalaryAnalysis GENERAL I"/>
      <sheetName val="OverallSummaryPers_COHEES"/>
      <sheetName val="SalaryAnalysis COHEES I "/>
      <sheetName val="TotalOverallPersonnelWithPromot"/>
      <sheetName val="Summary"/>
      <sheetName val="Balance"/>
      <sheetName val="Departmental Estab"/>
      <sheetName val="OverallSumPersonnel_General II"/>
      <sheetName val="SalaryAnalysis General II"/>
      <sheetName val="OverallSummaryPers_COHEES II"/>
      <sheetName val="SalaryAnalysisCOHEES II "/>
      <sheetName val="OverallSummaryDept"/>
      <sheetName val="OFFICE OF THE CHAIRMAN"/>
      <sheetName val="Executive Secretary"/>
      <sheetName val="MEDICAL SERVICES"/>
      <sheetName val="MEDICAL LAB."/>
      <sheetName val="NURSING SERVICES"/>
      <sheetName val="NUTRITION SERVICE"/>
      <sheetName val="COMMUNITY HEALTH SERVICES"/>
      <sheetName val="PHARMACEUTICAL SERVICES"/>
      <sheetName val="PLANNING"/>
      <sheetName val="ADMINISTRATION AND SUPPLIES"/>
      <sheetName val="FINANCE AND ACCOUNT"/>
      <sheetName val="Promotion"/>
      <sheetName val="Nominal Roll"/>
      <sheetName val="ARREARS"/>
      <sheetName val="Sheet1"/>
    </sheetNames>
    <sheetDataSet>
      <sheetData sheetId="0"/>
      <sheetData sheetId="1"/>
      <sheetData sheetId="2">
        <row r="49">
          <cell r="N49">
            <v>125138545</v>
          </cell>
        </row>
      </sheetData>
      <sheetData sheetId="3"/>
      <sheetData sheetId="4"/>
      <sheetData sheetId="5"/>
      <sheetData sheetId="6"/>
      <sheetData sheetId="7">
        <row r="50">
          <cell r="N50">
            <v>180106645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ListOverheads"/>
      <sheetName val="DataEntry"/>
      <sheetName val="Summary"/>
      <sheetName val="Balance"/>
      <sheetName val="SummaryOtherRecurrent"/>
      <sheetName val="DetailsOtherRecurrent"/>
      <sheetName val="print"/>
      <sheetName val="Sheet1"/>
      <sheetName val="ListOverhead"/>
    </sheetNames>
    <sheetDataSet>
      <sheetData sheetId="0"/>
      <sheetData sheetId="1"/>
      <sheetData sheetId="2"/>
      <sheetData sheetId="3"/>
      <sheetData sheetId="4">
        <row r="26">
          <cell r="E26">
            <v>10000000</v>
          </cell>
        </row>
      </sheetData>
      <sheetData sheetId="5"/>
      <sheetData sheetId="6"/>
      <sheetData sheetId="7"/>
      <sheetData sheetId="8" refreshError="1"/>
    </sheetDataSet>
  </externalBook>
</externalLink>
</file>

<file path=xl/tables/table1.xml><?xml version="1.0" encoding="utf-8"?>
<table xmlns="http://schemas.openxmlformats.org/spreadsheetml/2006/main" id="1" name="Table1" displayName="Table1" ref="AB2:AB7" totalsRowShown="0">
  <autoFilter ref="AB2:AB7"/>
  <tableColumns count="1">
    <tableColumn id="1" name="SECTOR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10" name="Table10" displayName="Table10" ref="AT2:AT3" totalsRowShown="0">
  <autoFilter ref="AT2:AT3"/>
  <tableColumns count="1">
    <tableColumn id="1" name="PersonalAdvances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11" name="Table11" displayName="Table11" ref="AV2:AV3" totalsRowShown="0">
  <autoFilter ref="AV2:AV3"/>
  <tableColumns count="1">
    <tableColumn id="1" name="AdministrativeAdvances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12" name="Table12" displayName="Table12" ref="AX2:AX3" totalsRowShown="0">
  <autoFilter ref="AX2:AX3"/>
  <tableColumns count="1">
    <tableColumn id="1" name="Imprest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13" name="Table13" displayName="Table13" ref="AZ2:AZ9" totalsRowShown="0">
  <autoFilter ref="AZ2:AZ9"/>
  <tableColumns count="1">
    <tableColumn id="1" name="LocalInvestments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14" name="Table14" displayName="Table14" ref="BB2:BB4" totalsRowShown="0">
  <autoFilter ref="BB2:BB4"/>
  <tableColumns count="1">
    <tableColumn id="1" name="ForeignInvestments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15" name="Table15" displayName="Table15" ref="BD2:BD6" totalsRowShown="0">
  <autoFilter ref="BD2:BD6"/>
  <tableColumns count="1">
    <tableColumn id="1" name="LocalLoans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id="16" name="Table16" displayName="Table16" ref="BF2:BF5" totalsRowShown="0">
  <autoFilter ref="BF2:BF5"/>
  <tableColumns count="1">
    <tableColumn id="1" name="ForeignLoans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id="17" name="Table17" displayName="Table17" ref="BH2:BH6" totalsRowShown="0">
  <autoFilter ref="BH2:BH6"/>
  <tableColumns count="1">
    <tableColumn id="1" name="LandnBuildingGeneral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id="18" name="Table18" displayName="Table18" ref="BJ2:BJ17" totalsRowShown="0">
  <autoFilter ref="BJ2:BJ17"/>
  <tableColumns count="1">
    <tableColumn id="1" name="InfrastructureGeneral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id="19" name="Table19" displayName="Table19" ref="BL2:BL7" totalsRowShown="0">
  <autoFilter ref="BL2:BL7"/>
  <tableColumns count="1">
    <tableColumn id="1" name="PlantnMachineryGeneral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D2:AD19" totalsRowShown="0">
  <autoFilter ref="AD2:AD19"/>
  <tableColumns count="1">
    <tableColumn id="1" name="ADMINISTRATIVE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id="20" name="Table20" displayName="Table20" ref="BN2:BN10" totalsRowShown="0">
  <autoFilter ref="BN2:BN10"/>
  <tableColumns count="1">
    <tableColumn id="1" name="FixedAssetsGeneral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id="21" name="Table21" displayName="Table21" ref="BP2:BP11" totalsRowShown="0">
  <autoFilter ref="BP2:BP11"/>
  <tableColumns count="1">
    <tableColumn id="1" name="OfficeEquipmentGeneral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id="22" name="Table22" displayName="Table22" ref="BR2:BR12" totalsRowShown="0">
  <autoFilter ref="BR2:BR12"/>
  <tableColumns count="1">
    <tableColumn id="1" name="FurniturenFittingsGeneral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id="23" name="Table23" displayName="Table23" ref="BT2:BT3" totalsRowShown="0">
  <autoFilter ref="BT2:BT3"/>
  <tableColumns count="1">
    <tableColumn id="1" name="ServiceConcessionAssetsPPPGeneral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id="24" name="Table24" displayName="Table24" ref="BV2:BV3" totalsRowShown="0">
  <autoFilter ref="BV2:BV3"/>
  <tableColumns count="1">
    <tableColumn id="1" name="LeasedAssetsFinanceLease"/>
  </tableColumns>
  <tableStyleInfo name="TableStyleMedium2" showFirstColumn="0" showLastColumn="0" showRowStripes="1" showColumnStripes="0"/>
</table>
</file>

<file path=xl/tables/table25.xml><?xml version="1.0" encoding="utf-8"?>
<table xmlns="http://schemas.openxmlformats.org/spreadsheetml/2006/main" id="25" name="Table25" displayName="Table25" ref="BX2:BX6" totalsRowShown="0">
  <autoFilter ref="BX2:BX6"/>
  <tableColumns count="1">
    <tableColumn id="1" name="SpecializedAssetsGeneral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id="26" name="Table26" displayName="Table26" ref="BZ2:BZ3" totalsRowShown="0">
  <autoFilter ref="BZ2:BZ3"/>
  <tableColumns count="1">
    <tableColumn id="1" name="AssetsUnderConstruction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id="27" name="Table27" displayName="Table27" ref="CB2:CB9" totalsRowShown="0">
  <autoFilter ref="CB2:CB9"/>
  <tableColumns count="1">
    <tableColumn id="1" name="IntangibleAssets"/>
  </tableColumns>
  <tableStyleInfo name="TableStyleMedium2" showFirstColumn="0" showLastColumn="0" showRowStripes="1" showColumnStripes="0"/>
</table>
</file>

<file path=xl/tables/table28.xml><?xml version="1.0" encoding="utf-8"?>
<table xmlns="http://schemas.openxmlformats.org/spreadsheetml/2006/main" id="29" name="Table29" displayName="Table29" ref="B2:B14" totalsRowShown="0" headerRowDxfId="41" dataDxfId="40">
  <autoFilter ref="B2:B14"/>
  <tableColumns count="1">
    <tableColumn id="1" name="MTSSSectors" dataDxfId="39"/>
  </tableColumns>
  <tableStyleInfo name="TableStyleMedium3" showFirstColumn="0" showLastColumn="0" showRowStripes="1" showColumnStripes="0"/>
</table>
</file>

<file path=xl/tables/table29.xml><?xml version="1.0" encoding="utf-8"?>
<table xmlns="http://schemas.openxmlformats.org/spreadsheetml/2006/main" id="30" name="Table30" displayName="Table30" ref="D2:D6" totalsRowShown="0" headerRowDxfId="38" dataDxfId="37">
  <autoFilter ref="D2:D6"/>
  <tableColumns count="1">
    <tableColumn id="1" name="Agriculture" dataDxfId="36"/>
  </tableColumns>
  <tableStyleInfo name="TableStyleMedium4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AF2:AF31" totalsRowShown="0">
  <autoFilter ref="AF2:AF31"/>
  <tableColumns count="1">
    <tableColumn id="1" name="ECONOMIC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id="31" name="Table31" displayName="Table31" ref="F2:F5" totalsRowShown="0" headerRowDxfId="35" dataDxfId="34">
  <autoFilter ref="F2:F5"/>
  <tableColumns count="1">
    <tableColumn id="1" name="BudgetPlanningndRevenueMobilization" dataDxfId="33"/>
  </tableColumns>
  <tableStyleInfo name="TableStyleMedium4" showFirstColumn="0" showLastColumn="0" showRowStripes="1" showColumnStripes="0"/>
</table>
</file>

<file path=xl/tables/table31.xml><?xml version="1.0" encoding="utf-8"?>
<table xmlns="http://schemas.openxmlformats.org/spreadsheetml/2006/main" id="32" name="Table32" displayName="Table32" ref="H2:H9" totalsRowShown="0" headerRowDxfId="32" dataDxfId="31">
  <autoFilter ref="H2:H9"/>
  <tableColumns count="1">
    <tableColumn id="1" name="CommercendIndustry" dataDxfId="30"/>
  </tableColumns>
  <tableStyleInfo name="TableStyleMedium4" showFirstColumn="0" showLastColumn="0" showRowStripes="1" showColumnStripes="0"/>
</table>
</file>

<file path=xl/tables/table32.xml><?xml version="1.0" encoding="utf-8"?>
<table xmlns="http://schemas.openxmlformats.org/spreadsheetml/2006/main" id="33" name="Table33" displayName="Table33" ref="J2:J19" totalsRowShown="0" headerRowDxfId="29" dataDxfId="28">
  <autoFilter ref="J2:J19"/>
  <tableColumns count="1">
    <tableColumn id="1" name="Education" dataDxfId="27"/>
  </tableColumns>
  <tableStyleInfo name="TableStyleMedium4" showFirstColumn="0" showLastColumn="0" showRowStripes="1" showColumnStripes="0"/>
</table>
</file>

<file path=xl/tables/table33.xml><?xml version="1.0" encoding="utf-8"?>
<table xmlns="http://schemas.openxmlformats.org/spreadsheetml/2006/main" id="34" name="Table34" displayName="Table34" ref="L2:L7" totalsRowShown="0" headerRowDxfId="26" dataDxfId="25">
  <autoFilter ref="L2:L7"/>
  <tableColumns count="1">
    <tableColumn id="1" name="Environment" dataDxfId="24"/>
  </tableColumns>
  <tableStyleInfo name="TableStyleMedium4" showFirstColumn="0" showLastColumn="0" showRowStripes="1" showColumnStripes="0"/>
</table>
</file>

<file path=xl/tables/table34.xml><?xml version="1.0" encoding="utf-8"?>
<table xmlns="http://schemas.openxmlformats.org/spreadsheetml/2006/main" id="35" name="Table35" displayName="Table35" ref="N2:N21" totalsRowShown="0" headerRowDxfId="23" dataDxfId="22">
  <autoFilter ref="N2:N21"/>
  <tableColumns count="1">
    <tableColumn id="1" name="GovernancendAdministration" dataDxfId="21"/>
  </tableColumns>
  <tableStyleInfo name="TableStyleMedium4" showFirstColumn="0" showLastColumn="0" showRowStripes="1" showColumnStripes="0"/>
</table>
</file>

<file path=xl/tables/table35.xml><?xml version="1.0" encoding="utf-8"?>
<table xmlns="http://schemas.openxmlformats.org/spreadsheetml/2006/main" id="36" name="Table36" displayName="Table36" ref="P2:P7" totalsRowShown="0" headerRowDxfId="20" dataDxfId="19">
  <autoFilter ref="P2:P7"/>
  <tableColumns count="1">
    <tableColumn id="1" name="Health" dataDxfId="18"/>
  </tableColumns>
  <tableStyleInfo name="TableStyleMedium4" showFirstColumn="0" showLastColumn="0" showRowStripes="1" showColumnStripes="0"/>
</table>
</file>

<file path=xl/tables/table36.xml><?xml version="1.0" encoding="utf-8"?>
<table xmlns="http://schemas.openxmlformats.org/spreadsheetml/2006/main" id="37" name="Table37" displayName="Table37" ref="R2:R4" totalsRowShown="0" headerRowDxfId="17" dataDxfId="16">
  <autoFilter ref="R2:R4"/>
  <tableColumns count="1">
    <tableColumn id="1" name="InformationndCommunication" dataDxfId="15"/>
  </tableColumns>
  <tableStyleInfo name="TableStyleMedium4" showFirstColumn="0" showLastColumn="0" showRowStripes="1" showColumnStripes="0"/>
</table>
</file>

<file path=xl/tables/table37.xml><?xml version="1.0" encoding="utf-8"?>
<table xmlns="http://schemas.openxmlformats.org/spreadsheetml/2006/main" id="38" name="Table38" displayName="Table38" ref="T2:T11" totalsRowShown="0" headerRowDxfId="14" dataDxfId="13">
  <autoFilter ref="T2:T11"/>
  <tableColumns count="1">
    <tableColumn id="1" name="Infrastructure" dataDxfId="12"/>
  </tableColumns>
  <tableStyleInfo name="TableStyleMedium4" showFirstColumn="0" showLastColumn="0" showRowStripes="1" showColumnStripes="0"/>
</table>
</file>

<file path=xl/tables/table38.xml><?xml version="1.0" encoding="utf-8"?>
<table xmlns="http://schemas.openxmlformats.org/spreadsheetml/2006/main" id="39" name="Table39" displayName="Table39" ref="V2:V6" totalsRowShown="0" headerRowDxfId="11" dataDxfId="10">
  <autoFilter ref="V2:V6"/>
  <tableColumns count="1">
    <tableColumn id="1" name="SecurityLawndJustice" dataDxfId="9"/>
  </tableColumns>
  <tableStyleInfo name="TableStyleMedium4" showFirstColumn="0" showLastColumn="0" showRowStripes="1" showColumnStripes="0"/>
</table>
</file>

<file path=xl/tables/table39.xml><?xml version="1.0" encoding="utf-8"?>
<table xmlns="http://schemas.openxmlformats.org/spreadsheetml/2006/main" id="40" name="Table40" displayName="Table40" ref="X2:X6" totalsRowShown="0" headerRowDxfId="8" dataDxfId="7">
  <autoFilter ref="X2:X6"/>
  <tableColumns count="1">
    <tableColumn id="1" name="SocialDevelopmentndWelfare" dataDxfId="6"/>
  </tableColumns>
  <tableStyleInfo name="TableStyleMedium4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AH2:AH6" totalsRowShown="0">
  <autoFilter ref="AH2:AH6"/>
  <tableColumns count="1">
    <tableColumn id="1" name="LAW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id="41" name="Table41" displayName="Table41" ref="Z2:Z5" totalsRowShown="0" headerRowDxfId="5" dataDxfId="4">
  <autoFilter ref="Z2:Z5"/>
  <tableColumns count="1">
    <tableColumn id="1" name="WaterndSanitation" dataDxfId="3"/>
  </tableColumns>
  <tableStyleInfo name="TableStyleMedium4" showFirstColumn="0" showLastColumn="0" showRowStripes="1" showColumnStripes="0"/>
</table>
</file>

<file path=xl/tables/table41.xml><?xml version="1.0" encoding="utf-8"?>
<table xmlns="http://schemas.openxmlformats.org/spreadsheetml/2006/main" id="28" name="Table28" displayName="Table28" ref="B5:I27" totalsRowShown="0">
  <autoFilter ref="B5:I27"/>
  <tableColumns count="8">
    <tableColumn id="1" name="SECTOR"/>
    <tableColumn id="2" name="MDAs"/>
    <tableColumn id="3" name="CAPITAL/ASSET"/>
    <tableColumn id="4" name="CAPITAL DETAIL"/>
    <tableColumn id="5" name="AMOUNT" dataCellStyle="Comma"/>
    <tableColumn id="6" name="AMOUNT2" dataCellStyle="Comma"/>
    <tableColumn id="7" name="AMOUNT3" dataCellStyle="Comma"/>
    <tableColumn id="8" name="Column1" dataDxfId="2" dataCellStyle="Comma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AJ2:AJ3" totalsRowShown="0">
  <autoFilter ref="AJ2:AJ3"/>
  <tableColumns count="1">
    <tableColumn id="1" name="REGIONAL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Table6" displayName="Table6" ref="AL2:AL31" totalsRowShown="0">
  <autoFilter ref="AL2:AL31"/>
  <tableColumns count="1">
    <tableColumn id="1" name="SOCIAL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7" name="Table7" displayName="Table7" ref="AN2:AN22" totalsRowShown="0">
  <autoFilter ref="AN2:AN22"/>
  <tableColumns count="1">
    <tableColumn id="1" name="CAPITAL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8" name="Table8" displayName="Table8" ref="AP2:AP37" totalsRowShown="0">
  <autoFilter ref="AP2:AP37"/>
  <tableColumns count="1">
    <tableColumn id="1" name="Inventories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9" name="Table9" displayName="Table9" ref="AR2:AR3" totalsRowShown="0">
  <autoFilter ref="AR2:AR3"/>
  <tableColumns count="1">
    <tableColumn id="1" name="WorkInProgres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26" Type="http://schemas.openxmlformats.org/officeDocument/2006/relationships/table" Target="../tables/table25.xml"/><Relationship Id="rId39" Type="http://schemas.openxmlformats.org/officeDocument/2006/relationships/table" Target="../tables/table38.xml"/><Relationship Id="rId3" Type="http://schemas.openxmlformats.org/officeDocument/2006/relationships/table" Target="../tables/table2.xml"/><Relationship Id="rId21" Type="http://schemas.openxmlformats.org/officeDocument/2006/relationships/table" Target="../tables/table20.xml"/><Relationship Id="rId34" Type="http://schemas.openxmlformats.org/officeDocument/2006/relationships/table" Target="../tables/table33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5" Type="http://schemas.openxmlformats.org/officeDocument/2006/relationships/table" Target="../tables/table24.xml"/><Relationship Id="rId33" Type="http://schemas.openxmlformats.org/officeDocument/2006/relationships/table" Target="../tables/table32.xml"/><Relationship Id="rId38" Type="http://schemas.openxmlformats.org/officeDocument/2006/relationships/table" Target="../tables/table37.xml"/><Relationship Id="rId2" Type="http://schemas.openxmlformats.org/officeDocument/2006/relationships/table" Target="../tables/table1.xml"/><Relationship Id="rId16" Type="http://schemas.openxmlformats.org/officeDocument/2006/relationships/table" Target="../tables/table15.xml"/><Relationship Id="rId20" Type="http://schemas.openxmlformats.org/officeDocument/2006/relationships/table" Target="../tables/table19.xml"/><Relationship Id="rId29" Type="http://schemas.openxmlformats.org/officeDocument/2006/relationships/table" Target="../tables/table28.xml"/><Relationship Id="rId41" Type="http://schemas.openxmlformats.org/officeDocument/2006/relationships/table" Target="../tables/table40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24" Type="http://schemas.openxmlformats.org/officeDocument/2006/relationships/table" Target="../tables/table23.xml"/><Relationship Id="rId32" Type="http://schemas.openxmlformats.org/officeDocument/2006/relationships/table" Target="../tables/table31.xml"/><Relationship Id="rId37" Type="http://schemas.openxmlformats.org/officeDocument/2006/relationships/table" Target="../tables/table36.xml"/><Relationship Id="rId40" Type="http://schemas.openxmlformats.org/officeDocument/2006/relationships/table" Target="../tables/table39.xml"/><Relationship Id="rId5" Type="http://schemas.openxmlformats.org/officeDocument/2006/relationships/table" Target="../tables/table4.xml"/><Relationship Id="rId15" Type="http://schemas.openxmlformats.org/officeDocument/2006/relationships/table" Target="../tables/table14.xml"/><Relationship Id="rId23" Type="http://schemas.openxmlformats.org/officeDocument/2006/relationships/table" Target="../tables/table22.xml"/><Relationship Id="rId28" Type="http://schemas.openxmlformats.org/officeDocument/2006/relationships/table" Target="../tables/table27.xml"/><Relationship Id="rId36" Type="http://schemas.openxmlformats.org/officeDocument/2006/relationships/table" Target="../tables/table35.xml"/><Relationship Id="rId10" Type="http://schemas.openxmlformats.org/officeDocument/2006/relationships/table" Target="../tables/table9.xml"/><Relationship Id="rId19" Type="http://schemas.openxmlformats.org/officeDocument/2006/relationships/table" Target="../tables/table18.xml"/><Relationship Id="rId31" Type="http://schemas.openxmlformats.org/officeDocument/2006/relationships/table" Target="../tables/table30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Relationship Id="rId22" Type="http://schemas.openxmlformats.org/officeDocument/2006/relationships/table" Target="../tables/table21.xml"/><Relationship Id="rId27" Type="http://schemas.openxmlformats.org/officeDocument/2006/relationships/table" Target="../tables/table26.xml"/><Relationship Id="rId30" Type="http://schemas.openxmlformats.org/officeDocument/2006/relationships/table" Target="../tables/table29.xml"/><Relationship Id="rId35" Type="http://schemas.openxmlformats.org/officeDocument/2006/relationships/table" Target="../tables/table34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CB37"/>
  <sheetViews>
    <sheetView topLeftCell="E1" workbookViewId="0">
      <selection activeCell="G2" sqref="G2"/>
    </sheetView>
  </sheetViews>
  <sheetFormatPr defaultRowHeight="15"/>
  <cols>
    <col min="1" max="1" width="4" style="73" customWidth="1"/>
    <col min="2" max="2" width="50.28515625" style="73" customWidth="1"/>
    <col min="3" max="3" width="3.5703125" style="73" customWidth="1"/>
    <col min="4" max="4" width="90.140625" style="73" customWidth="1"/>
    <col min="5" max="5" width="4.140625" style="73" customWidth="1"/>
    <col min="6" max="6" width="92.5703125" style="73" customWidth="1"/>
    <col min="7" max="7" width="4.140625" style="73" customWidth="1"/>
    <col min="8" max="8" width="85.42578125" style="75" customWidth="1"/>
    <col min="9" max="9" width="4.140625" style="73" customWidth="1"/>
    <col min="10" max="10" width="108.85546875" style="73" bestFit="1" customWidth="1"/>
    <col min="11" max="11" width="4.140625" style="73" customWidth="1"/>
    <col min="12" max="12" width="104" style="73" bestFit="1" customWidth="1"/>
    <col min="13" max="13" width="4.5703125" style="73" customWidth="1"/>
    <col min="14" max="14" width="94.42578125" style="73" customWidth="1"/>
    <col min="15" max="15" width="3.85546875" style="73" customWidth="1"/>
    <col min="16" max="16" width="77.7109375" style="73" bestFit="1" customWidth="1"/>
    <col min="17" max="17" width="4" style="73" customWidth="1"/>
    <col min="18" max="18" width="76.140625" style="73" bestFit="1" customWidth="1"/>
    <col min="19" max="19" width="3.85546875" style="73" customWidth="1"/>
    <col min="20" max="20" width="91.140625" style="73" customWidth="1"/>
    <col min="21" max="21" width="3.5703125" style="73" customWidth="1"/>
    <col min="22" max="22" width="70.42578125" style="73" customWidth="1"/>
    <col min="23" max="23" width="4" style="73" customWidth="1"/>
    <col min="24" max="24" width="95.5703125" style="73" bestFit="1" customWidth="1"/>
    <col min="25" max="25" width="4.140625" style="73" customWidth="1"/>
    <col min="26" max="26" width="100.140625" style="73" bestFit="1" customWidth="1"/>
    <col min="27" max="27" width="5" customWidth="1"/>
    <col min="28" max="28" width="19.85546875" customWidth="1"/>
    <col min="29" max="29" width="4.140625" customWidth="1"/>
    <col min="30" max="30" width="66.85546875" customWidth="1"/>
    <col min="31" max="31" width="4" customWidth="1"/>
    <col min="32" max="32" width="71.42578125" customWidth="1"/>
    <col min="33" max="33" width="4.140625" customWidth="1"/>
    <col min="34" max="34" width="51.85546875" bestFit="1" customWidth="1"/>
    <col min="35" max="35" width="3.42578125" customWidth="1"/>
    <col min="36" max="36" width="49.140625" bestFit="1" customWidth="1"/>
    <col min="37" max="37" width="3.5703125" customWidth="1"/>
    <col min="38" max="38" width="80" customWidth="1"/>
    <col min="39" max="39" width="3.85546875" customWidth="1"/>
    <col min="40" max="40" width="41.85546875" bestFit="1" customWidth="1"/>
    <col min="41" max="41" width="3.85546875" customWidth="1"/>
    <col min="42" max="42" width="54" bestFit="1" customWidth="1"/>
    <col min="43" max="43" width="4" customWidth="1"/>
    <col min="44" max="44" width="28.7109375" bestFit="1" customWidth="1"/>
    <col min="45" max="45" width="4.28515625" customWidth="1"/>
    <col min="46" max="46" width="30.7109375" bestFit="1" customWidth="1"/>
    <col min="47" max="47" width="4.42578125" customWidth="1"/>
    <col min="48" max="48" width="36.7109375" bestFit="1" customWidth="1"/>
    <col min="49" max="49" width="4.42578125" customWidth="1"/>
    <col min="50" max="50" width="25.7109375" customWidth="1"/>
    <col min="51" max="51" width="4.42578125" customWidth="1"/>
    <col min="52" max="52" width="63.7109375" bestFit="1" customWidth="1"/>
    <col min="53" max="53" width="4.42578125" customWidth="1"/>
    <col min="54" max="54" width="57.140625" bestFit="1" customWidth="1"/>
    <col min="55" max="55" width="4.140625" customWidth="1"/>
    <col min="56" max="56" width="52" bestFit="1" customWidth="1"/>
    <col min="57" max="57" width="3.85546875" customWidth="1"/>
    <col min="58" max="58" width="59" bestFit="1" customWidth="1"/>
    <col min="59" max="59" width="4.5703125" customWidth="1"/>
    <col min="60" max="60" width="45" bestFit="1" customWidth="1"/>
    <col min="61" max="61" width="4.7109375" customWidth="1"/>
    <col min="62" max="62" width="57.7109375" bestFit="1" customWidth="1"/>
    <col min="63" max="63" width="5.28515625" customWidth="1"/>
    <col min="64" max="64" width="54" bestFit="1" customWidth="1"/>
    <col min="65" max="65" width="4.7109375" customWidth="1"/>
    <col min="66" max="66" width="26.42578125" bestFit="1" customWidth="1"/>
    <col min="67" max="67" width="4.85546875" customWidth="1"/>
    <col min="68" max="68" width="46.85546875" bestFit="1" customWidth="1"/>
    <col min="69" max="69" width="4.5703125" customWidth="1"/>
    <col min="70" max="70" width="42.42578125" bestFit="1" customWidth="1"/>
    <col min="71" max="71" width="5" customWidth="1"/>
    <col min="72" max="72" width="43.7109375" bestFit="1" customWidth="1"/>
    <col min="73" max="73" width="5.140625" customWidth="1"/>
    <col min="74" max="74" width="26.85546875" customWidth="1"/>
    <col min="75" max="75" width="4.7109375" customWidth="1"/>
    <col min="76" max="76" width="42.85546875" customWidth="1"/>
    <col min="77" max="77" width="4.7109375" customWidth="1"/>
    <col min="78" max="78" width="38.7109375" customWidth="1"/>
    <col min="79" max="79" width="5" customWidth="1"/>
    <col min="80" max="80" width="35.85546875" bestFit="1" customWidth="1"/>
  </cols>
  <sheetData>
    <row r="1" spans="2:80">
      <c r="D1" s="74"/>
      <c r="E1" s="74"/>
    </row>
    <row r="2" spans="2:80">
      <c r="B2" s="76" t="s">
        <v>443</v>
      </c>
      <c r="D2" s="76" t="s">
        <v>430</v>
      </c>
      <c r="E2" s="76"/>
      <c r="F2" s="76" t="s">
        <v>431</v>
      </c>
      <c r="G2" s="77"/>
      <c r="H2" s="76" t="s">
        <v>432</v>
      </c>
      <c r="I2" s="77"/>
      <c r="J2" s="76" t="s">
        <v>433</v>
      </c>
      <c r="K2" s="77"/>
      <c r="L2" s="76" t="s">
        <v>434</v>
      </c>
      <c r="M2" s="77"/>
      <c r="N2" s="76" t="s">
        <v>435</v>
      </c>
      <c r="O2" s="77"/>
      <c r="P2" s="76" t="s">
        <v>436</v>
      </c>
      <c r="Q2" s="77"/>
      <c r="R2" s="76" t="s">
        <v>437</v>
      </c>
      <c r="S2" s="77"/>
      <c r="T2" s="76" t="s">
        <v>438</v>
      </c>
      <c r="U2" s="77"/>
      <c r="V2" s="76" t="s">
        <v>439</v>
      </c>
      <c r="W2" s="77"/>
      <c r="X2" s="76" t="s">
        <v>440</v>
      </c>
      <c r="Y2" s="78"/>
      <c r="Z2" s="76" t="s">
        <v>441</v>
      </c>
      <c r="AB2" t="s">
        <v>240</v>
      </c>
      <c r="AD2" t="s">
        <v>155</v>
      </c>
      <c r="AF2" t="s">
        <v>161</v>
      </c>
      <c r="AH2" t="s">
        <v>166</v>
      </c>
      <c r="AJ2" t="s">
        <v>171</v>
      </c>
      <c r="AL2" t="s">
        <v>176</v>
      </c>
      <c r="AN2" t="s">
        <v>361</v>
      </c>
      <c r="AP2" t="s">
        <v>362</v>
      </c>
      <c r="AR2" t="s">
        <v>363</v>
      </c>
      <c r="AT2" t="s">
        <v>364</v>
      </c>
      <c r="AV2" t="s">
        <v>365</v>
      </c>
      <c r="AX2" t="s">
        <v>366</v>
      </c>
      <c r="AZ2" t="s">
        <v>367</v>
      </c>
      <c r="BB2" t="s">
        <v>368</v>
      </c>
      <c r="BD2" t="s">
        <v>369</v>
      </c>
      <c r="BF2" t="s">
        <v>370</v>
      </c>
      <c r="BH2" t="s">
        <v>371</v>
      </c>
      <c r="BJ2" t="s">
        <v>372</v>
      </c>
      <c r="BL2" t="s">
        <v>373</v>
      </c>
      <c r="BN2" t="s">
        <v>374</v>
      </c>
      <c r="BP2" t="s">
        <v>375</v>
      </c>
      <c r="BR2" t="s">
        <v>376</v>
      </c>
      <c r="BT2" t="s">
        <v>381</v>
      </c>
      <c r="BV2" t="s">
        <v>377</v>
      </c>
      <c r="BX2" t="s">
        <v>378</v>
      </c>
      <c r="BZ2" t="s">
        <v>379</v>
      </c>
      <c r="CB2" t="s">
        <v>380</v>
      </c>
    </row>
    <row r="3" spans="2:80">
      <c r="B3" s="76" t="s">
        <v>430</v>
      </c>
      <c r="D3" s="79" t="s">
        <v>157</v>
      </c>
      <c r="E3" s="80"/>
      <c r="F3" s="79" t="s">
        <v>184</v>
      </c>
      <c r="G3" s="80"/>
      <c r="H3" s="79" t="s">
        <v>167</v>
      </c>
      <c r="I3" s="80"/>
      <c r="J3" s="79" t="s">
        <v>170</v>
      </c>
      <c r="K3" s="80"/>
      <c r="L3" s="79" t="s">
        <v>199</v>
      </c>
      <c r="M3" s="80"/>
      <c r="N3" s="81" t="s">
        <v>156</v>
      </c>
      <c r="O3" s="81"/>
      <c r="P3" s="81" t="s">
        <v>221</v>
      </c>
      <c r="Q3" s="81"/>
      <c r="R3" s="81" t="s">
        <v>189</v>
      </c>
      <c r="S3" s="80"/>
      <c r="T3" s="79" t="s">
        <v>205</v>
      </c>
      <c r="U3" s="80"/>
      <c r="V3" s="79" t="s">
        <v>158</v>
      </c>
      <c r="W3" s="80"/>
      <c r="X3" s="79" t="s">
        <v>195</v>
      </c>
      <c r="Y3" s="81"/>
      <c r="Z3" s="79" t="s">
        <v>228</v>
      </c>
      <c r="AB3" t="s">
        <v>155</v>
      </c>
      <c r="AD3" t="s">
        <v>156</v>
      </c>
      <c r="AF3" t="s">
        <v>157</v>
      </c>
      <c r="AH3" t="s">
        <v>158</v>
      </c>
      <c r="AJ3" t="s">
        <v>159</v>
      </c>
      <c r="AL3" t="s">
        <v>160</v>
      </c>
      <c r="AN3" t="s">
        <v>362</v>
      </c>
      <c r="AP3" t="s">
        <v>241</v>
      </c>
      <c r="AR3" t="s">
        <v>276</v>
      </c>
      <c r="AT3" t="s">
        <v>277</v>
      </c>
      <c r="AV3" t="s">
        <v>278</v>
      </c>
      <c r="AX3" t="s">
        <v>279</v>
      </c>
      <c r="AZ3" t="s">
        <v>280</v>
      </c>
      <c r="BB3" t="s">
        <v>287</v>
      </c>
      <c r="BD3" t="s">
        <v>289</v>
      </c>
      <c r="BF3" t="s">
        <v>293</v>
      </c>
      <c r="BH3" t="s">
        <v>296</v>
      </c>
      <c r="BJ3" t="s">
        <v>300</v>
      </c>
      <c r="BL3" t="s">
        <v>315</v>
      </c>
      <c r="BN3" t="s">
        <v>320</v>
      </c>
      <c r="BP3" t="s">
        <v>328</v>
      </c>
      <c r="BR3" t="s">
        <v>337</v>
      </c>
      <c r="BT3" t="s">
        <v>347</v>
      </c>
      <c r="BV3" t="s">
        <v>348</v>
      </c>
      <c r="BX3" t="s">
        <v>349</v>
      </c>
      <c r="BZ3" t="s">
        <v>353</v>
      </c>
      <c r="CB3" t="s">
        <v>354</v>
      </c>
    </row>
    <row r="4" spans="2:80">
      <c r="B4" s="76" t="s">
        <v>431</v>
      </c>
      <c r="D4" s="79" t="s">
        <v>163</v>
      </c>
      <c r="E4" s="81"/>
      <c r="F4" s="79" t="s">
        <v>190</v>
      </c>
      <c r="G4" s="80"/>
      <c r="H4" s="79" t="s">
        <v>193</v>
      </c>
      <c r="I4" s="80"/>
      <c r="J4" s="79" t="s">
        <v>175</v>
      </c>
      <c r="K4" s="81"/>
      <c r="L4" s="79" t="s">
        <v>229</v>
      </c>
      <c r="M4" s="80"/>
      <c r="N4" s="81" t="s">
        <v>162</v>
      </c>
      <c r="O4" s="80"/>
      <c r="P4" s="81" t="s">
        <v>223</v>
      </c>
      <c r="Q4" s="80"/>
      <c r="R4" s="81" t="s">
        <v>192</v>
      </c>
      <c r="S4" s="80"/>
      <c r="T4" s="79" t="s">
        <v>211</v>
      </c>
      <c r="U4" s="80"/>
      <c r="V4" s="79" t="s">
        <v>164</v>
      </c>
      <c r="W4" s="81"/>
      <c r="X4" s="79" t="s">
        <v>165</v>
      </c>
      <c r="Y4" s="80"/>
      <c r="Z4" s="79" t="s">
        <v>230</v>
      </c>
      <c r="AB4" t="s">
        <v>161</v>
      </c>
      <c r="AD4" t="s">
        <v>162</v>
      </c>
      <c r="AF4" t="s">
        <v>163</v>
      </c>
      <c r="AH4" t="s">
        <v>164</v>
      </c>
      <c r="AL4" t="s">
        <v>165</v>
      </c>
      <c r="AN4" t="s">
        <v>363</v>
      </c>
      <c r="AP4" t="s">
        <v>242</v>
      </c>
      <c r="AZ4" t="s">
        <v>281</v>
      </c>
      <c r="BB4" t="s">
        <v>288</v>
      </c>
      <c r="BD4" t="s">
        <v>290</v>
      </c>
      <c r="BF4" t="s">
        <v>294</v>
      </c>
      <c r="BH4" t="s">
        <v>297</v>
      </c>
      <c r="BJ4" t="s">
        <v>301</v>
      </c>
      <c r="BL4" t="s">
        <v>316</v>
      </c>
      <c r="BN4" t="s">
        <v>321</v>
      </c>
      <c r="BP4" t="s">
        <v>329</v>
      </c>
      <c r="BR4" t="s">
        <v>338</v>
      </c>
      <c r="BX4" t="s">
        <v>350</v>
      </c>
      <c r="CB4" t="s">
        <v>355</v>
      </c>
    </row>
    <row r="5" spans="2:80">
      <c r="B5" s="76" t="s">
        <v>432</v>
      </c>
      <c r="D5" s="79" t="s">
        <v>168</v>
      </c>
      <c r="E5" s="80"/>
      <c r="F5" s="81" t="s">
        <v>226</v>
      </c>
      <c r="G5" s="77"/>
      <c r="H5" s="79" t="s">
        <v>196</v>
      </c>
      <c r="I5" s="81"/>
      <c r="J5" s="79" t="s">
        <v>179</v>
      </c>
      <c r="K5" s="80"/>
      <c r="L5" s="79" t="s">
        <v>231</v>
      </c>
      <c r="M5" s="80"/>
      <c r="N5" s="81" t="s">
        <v>172</v>
      </c>
      <c r="O5" s="81"/>
      <c r="P5" s="81" t="s">
        <v>225</v>
      </c>
      <c r="Q5" s="80"/>
      <c r="R5" s="77"/>
      <c r="S5" s="77"/>
      <c r="T5" s="79" t="s">
        <v>214</v>
      </c>
      <c r="U5" s="80"/>
      <c r="V5" s="79" t="s">
        <v>169</v>
      </c>
      <c r="W5" s="80"/>
      <c r="X5" s="79" t="s">
        <v>235</v>
      </c>
      <c r="Y5" s="80"/>
      <c r="Z5" s="79" t="s">
        <v>232</v>
      </c>
      <c r="AB5" t="s">
        <v>166</v>
      </c>
      <c r="AD5" t="s">
        <v>167</v>
      </c>
      <c r="AF5" t="s">
        <v>168</v>
      </c>
      <c r="AH5" t="s">
        <v>169</v>
      </c>
      <c r="AL5" t="s">
        <v>170</v>
      </c>
      <c r="AN5" t="s">
        <v>364</v>
      </c>
      <c r="AP5" t="s">
        <v>243</v>
      </c>
      <c r="AZ5" t="s">
        <v>282</v>
      </c>
      <c r="BD5" t="s">
        <v>291</v>
      </c>
      <c r="BF5" t="s">
        <v>295</v>
      </c>
      <c r="BH5" t="s">
        <v>298</v>
      </c>
      <c r="BJ5" t="s">
        <v>302</v>
      </c>
      <c r="BL5" t="s">
        <v>317</v>
      </c>
      <c r="BN5" t="s">
        <v>322</v>
      </c>
      <c r="BP5" t="s">
        <v>330</v>
      </c>
      <c r="BR5" t="s">
        <v>339</v>
      </c>
      <c r="BX5" t="s">
        <v>351</v>
      </c>
      <c r="CB5" t="s">
        <v>356</v>
      </c>
    </row>
    <row r="6" spans="2:80">
      <c r="B6" s="76" t="s">
        <v>433</v>
      </c>
      <c r="D6" s="79" t="s">
        <v>173</v>
      </c>
      <c r="E6" s="80"/>
      <c r="H6" s="79" t="s">
        <v>220</v>
      </c>
      <c r="I6" s="80"/>
      <c r="J6" s="79" t="s">
        <v>182</v>
      </c>
      <c r="K6" s="81"/>
      <c r="L6" s="79" t="s">
        <v>233</v>
      </c>
      <c r="M6" s="80"/>
      <c r="N6" s="81" t="s">
        <v>177</v>
      </c>
      <c r="O6" s="81"/>
      <c r="P6" s="81" t="s">
        <v>227</v>
      </c>
      <c r="Q6" s="80"/>
      <c r="T6" s="79" t="s">
        <v>216</v>
      </c>
      <c r="U6" s="80"/>
      <c r="V6" s="79" t="s">
        <v>174</v>
      </c>
      <c r="W6" s="81"/>
      <c r="X6" s="79" t="s">
        <v>237</v>
      </c>
      <c r="Y6" s="81"/>
      <c r="AB6" t="s">
        <v>171</v>
      </c>
      <c r="AD6" t="s">
        <v>172</v>
      </c>
      <c r="AF6" t="s">
        <v>173</v>
      </c>
      <c r="AH6" t="s">
        <v>174</v>
      </c>
      <c r="AL6" t="s">
        <v>175</v>
      </c>
      <c r="AN6" t="s">
        <v>365</v>
      </c>
      <c r="AP6" t="s">
        <v>244</v>
      </c>
      <c r="AZ6" t="s">
        <v>283</v>
      </c>
      <c r="BD6" t="s">
        <v>292</v>
      </c>
      <c r="BH6" t="s">
        <v>299</v>
      </c>
      <c r="BJ6" t="s">
        <v>303</v>
      </c>
      <c r="BL6" t="s">
        <v>318</v>
      </c>
      <c r="BN6" t="s">
        <v>323</v>
      </c>
      <c r="BP6" t="s">
        <v>331</v>
      </c>
      <c r="BR6" t="s">
        <v>340</v>
      </c>
      <c r="BX6" t="s">
        <v>352</v>
      </c>
      <c r="CB6" t="s">
        <v>357</v>
      </c>
    </row>
    <row r="7" spans="2:80">
      <c r="B7" s="76" t="s">
        <v>434</v>
      </c>
      <c r="D7" s="79"/>
      <c r="E7" s="80"/>
      <c r="H7" s="79" t="s">
        <v>222</v>
      </c>
      <c r="I7" s="80"/>
      <c r="J7" s="79" t="s">
        <v>185</v>
      </c>
      <c r="K7" s="81"/>
      <c r="L7" s="165" t="s">
        <v>208</v>
      </c>
      <c r="M7" s="80"/>
      <c r="N7" s="81" t="s">
        <v>180</v>
      </c>
      <c r="O7" s="80"/>
      <c r="P7" s="80" t="s">
        <v>449</v>
      </c>
      <c r="Q7" s="77"/>
      <c r="T7" s="79" t="s">
        <v>218</v>
      </c>
      <c r="U7" s="80"/>
      <c r="V7" s="77"/>
      <c r="W7" s="77"/>
      <c r="X7" s="78"/>
      <c r="Y7" s="78"/>
      <c r="AB7" t="s">
        <v>176</v>
      </c>
      <c r="AD7" t="s">
        <v>177</v>
      </c>
      <c r="AF7" t="s">
        <v>178</v>
      </c>
      <c r="AL7" t="s">
        <v>179</v>
      </c>
      <c r="AN7" t="s">
        <v>366</v>
      </c>
      <c r="AP7" t="s">
        <v>245</v>
      </c>
      <c r="AZ7" t="s">
        <v>284</v>
      </c>
      <c r="BJ7" t="s">
        <v>304</v>
      </c>
      <c r="BL7" t="s">
        <v>319</v>
      </c>
      <c r="BN7" t="s">
        <v>324</v>
      </c>
      <c r="BP7" t="s">
        <v>332</v>
      </c>
      <c r="BR7" t="s">
        <v>341</v>
      </c>
      <c r="CB7" t="s">
        <v>358</v>
      </c>
    </row>
    <row r="8" spans="2:80">
      <c r="B8" s="76" t="s">
        <v>435</v>
      </c>
      <c r="D8" s="77"/>
      <c r="E8" s="77"/>
      <c r="H8" s="79" t="s">
        <v>224</v>
      </c>
      <c r="I8" s="81"/>
      <c r="J8" s="79" t="s">
        <v>188</v>
      </c>
      <c r="K8" s="80"/>
      <c r="L8" s="165"/>
      <c r="M8" s="77"/>
      <c r="N8" s="81" t="s">
        <v>183</v>
      </c>
      <c r="O8" s="80"/>
      <c r="T8" s="79" t="s">
        <v>234</v>
      </c>
      <c r="U8" s="80"/>
      <c r="AD8" t="s">
        <v>180</v>
      </c>
      <c r="AF8" t="s">
        <v>181</v>
      </c>
      <c r="AL8" t="s">
        <v>182</v>
      </c>
      <c r="AN8" t="s">
        <v>367</v>
      </c>
      <c r="AP8" t="s">
        <v>246</v>
      </c>
      <c r="AZ8" t="s">
        <v>285</v>
      </c>
      <c r="BJ8" t="s">
        <v>305</v>
      </c>
      <c r="BN8" t="s">
        <v>325</v>
      </c>
      <c r="BP8" t="s">
        <v>333</v>
      </c>
      <c r="BR8" t="s">
        <v>342</v>
      </c>
      <c r="CB8" t="s">
        <v>359</v>
      </c>
    </row>
    <row r="9" spans="2:80">
      <c r="B9" s="76" t="s">
        <v>436</v>
      </c>
      <c r="H9" s="79" t="s">
        <v>160</v>
      </c>
      <c r="I9" s="80"/>
      <c r="J9" s="79" t="s">
        <v>191</v>
      </c>
      <c r="K9" s="80"/>
      <c r="L9" s="79"/>
      <c r="N9" s="81" t="s">
        <v>186</v>
      </c>
      <c r="O9" s="80"/>
      <c r="T9" s="79" t="s">
        <v>238</v>
      </c>
      <c r="U9" s="80"/>
      <c r="AD9" t="s">
        <v>183</v>
      </c>
      <c r="AF9" t="s">
        <v>184</v>
      </c>
      <c r="AL9" t="s">
        <v>185</v>
      </c>
      <c r="AN9" t="s">
        <v>368</v>
      </c>
      <c r="AP9" t="s">
        <v>247</v>
      </c>
      <c r="AZ9" t="s">
        <v>286</v>
      </c>
      <c r="BJ9" t="s">
        <v>306</v>
      </c>
      <c r="BN9" t="s">
        <v>326</v>
      </c>
      <c r="BP9" t="s">
        <v>334</v>
      </c>
      <c r="BR9" t="s">
        <v>343</v>
      </c>
      <c r="CB9" t="s">
        <v>360</v>
      </c>
    </row>
    <row r="10" spans="2:80">
      <c r="B10" s="76" t="s">
        <v>437</v>
      </c>
      <c r="H10" s="79"/>
      <c r="I10" s="80"/>
      <c r="J10" s="79" t="s">
        <v>194</v>
      </c>
      <c r="K10" s="80"/>
      <c r="L10" s="79"/>
      <c r="N10" s="81" t="s">
        <v>198</v>
      </c>
      <c r="O10" s="80"/>
      <c r="T10" s="79" t="s">
        <v>442</v>
      </c>
      <c r="U10" s="80"/>
      <c r="AD10" t="s">
        <v>186</v>
      </c>
      <c r="AF10" t="s">
        <v>187</v>
      </c>
      <c r="AL10" t="s">
        <v>188</v>
      </c>
      <c r="AN10" t="s">
        <v>369</v>
      </c>
      <c r="AP10" t="s">
        <v>248</v>
      </c>
      <c r="BJ10" t="s">
        <v>307</v>
      </c>
      <c r="BN10" t="s">
        <v>327</v>
      </c>
      <c r="BP10" t="s">
        <v>335</v>
      </c>
      <c r="BR10" t="s">
        <v>344</v>
      </c>
    </row>
    <row r="11" spans="2:80">
      <c r="B11" s="76" t="s">
        <v>438</v>
      </c>
      <c r="H11" s="82"/>
      <c r="I11" s="77"/>
      <c r="J11" s="79" t="s">
        <v>197</v>
      </c>
      <c r="K11" s="80"/>
      <c r="L11" s="76"/>
      <c r="N11" s="81" t="s">
        <v>201</v>
      </c>
      <c r="O11" s="80"/>
      <c r="T11" s="165" t="s">
        <v>236</v>
      </c>
      <c r="U11" s="77"/>
      <c r="AD11" t="s">
        <v>189</v>
      </c>
      <c r="AF11" t="s">
        <v>190</v>
      </c>
      <c r="AL11" t="s">
        <v>191</v>
      </c>
      <c r="AN11" t="s">
        <v>370</v>
      </c>
      <c r="AP11" t="s">
        <v>249</v>
      </c>
      <c r="BJ11" t="s">
        <v>308</v>
      </c>
      <c r="BP11" t="s">
        <v>336</v>
      </c>
      <c r="BR11" t="s">
        <v>345</v>
      </c>
    </row>
    <row r="12" spans="2:80">
      <c r="B12" s="76" t="s">
        <v>439</v>
      </c>
      <c r="J12" s="79" t="s">
        <v>200</v>
      </c>
      <c r="K12" s="81"/>
      <c r="N12" s="81" t="s">
        <v>204</v>
      </c>
      <c r="O12" s="80"/>
      <c r="AD12" t="s">
        <v>192</v>
      </c>
      <c r="AF12" t="s">
        <v>193</v>
      </c>
      <c r="AL12" t="s">
        <v>194</v>
      </c>
      <c r="AN12" t="s">
        <v>371</v>
      </c>
      <c r="AP12" t="s">
        <v>250</v>
      </c>
      <c r="BJ12" t="s">
        <v>309</v>
      </c>
      <c r="BR12" t="s">
        <v>346</v>
      </c>
    </row>
    <row r="13" spans="2:80">
      <c r="B13" s="76" t="s">
        <v>440</v>
      </c>
      <c r="J13" s="79" t="s">
        <v>203</v>
      </c>
      <c r="K13" s="80"/>
      <c r="N13" s="81" t="s">
        <v>207</v>
      </c>
      <c r="O13" s="81"/>
      <c r="AD13" t="s">
        <v>195</v>
      </c>
      <c r="AF13" t="s">
        <v>196</v>
      </c>
      <c r="AL13" t="s">
        <v>197</v>
      </c>
      <c r="AN13" t="s">
        <v>372</v>
      </c>
      <c r="AP13" t="s">
        <v>251</v>
      </c>
      <c r="BJ13" t="s">
        <v>310</v>
      </c>
    </row>
    <row r="14" spans="2:80">
      <c r="B14" s="76" t="s">
        <v>441</v>
      </c>
      <c r="J14" s="79" t="s">
        <v>206</v>
      </c>
      <c r="K14" s="80"/>
      <c r="N14" s="81" t="s">
        <v>210</v>
      </c>
      <c r="O14" s="80"/>
      <c r="AD14" t="s">
        <v>198</v>
      </c>
      <c r="AF14" t="s">
        <v>199</v>
      </c>
      <c r="AL14" t="s">
        <v>200</v>
      </c>
      <c r="AN14" t="s">
        <v>373</v>
      </c>
      <c r="AP14" t="s">
        <v>252</v>
      </c>
      <c r="BJ14" t="s">
        <v>311</v>
      </c>
    </row>
    <row r="15" spans="2:80">
      <c r="J15" s="79" t="s">
        <v>209</v>
      </c>
      <c r="K15" s="80"/>
      <c r="N15" s="81" t="s">
        <v>213</v>
      </c>
      <c r="O15" s="80"/>
      <c r="AD15" t="s">
        <v>201</v>
      </c>
      <c r="AF15" t="s">
        <v>202</v>
      </c>
      <c r="AL15" t="s">
        <v>203</v>
      </c>
      <c r="AN15" t="s">
        <v>374</v>
      </c>
      <c r="AP15" t="s">
        <v>253</v>
      </c>
      <c r="BJ15" t="s">
        <v>312</v>
      </c>
    </row>
    <row r="16" spans="2:80">
      <c r="J16" s="79" t="s">
        <v>212</v>
      </c>
      <c r="K16" s="80"/>
      <c r="N16" s="81" t="s">
        <v>178</v>
      </c>
      <c r="O16" s="81"/>
      <c r="AD16" t="s">
        <v>204</v>
      </c>
      <c r="AF16" t="s">
        <v>205</v>
      </c>
      <c r="AL16" t="s">
        <v>206</v>
      </c>
      <c r="AN16" t="s">
        <v>375</v>
      </c>
      <c r="AP16" t="s">
        <v>254</v>
      </c>
      <c r="BJ16" t="s">
        <v>313</v>
      </c>
    </row>
    <row r="17" spans="10:62">
      <c r="J17" s="79" t="s">
        <v>215</v>
      </c>
      <c r="K17" s="80"/>
      <c r="N17" s="81" t="s">
        <v>181</v>
      </c>
      <c r="O17" s="81"/>
      <c r="AD17" t="s">
        <v>207</v>
      </c>
      <c r="AF17" t="s">
        <v>208</v>
      </c>
      <c r="AL17" t="s">
        <v>209</v>
      </c>
      <c r="AN17" t="s">
        <v>376</v>
      </c>
      <c r="AP17" t="s">
        <v>255</v>
      </c>
      <c r="BJ17" t="s">
        <v>314</v>
      </c>
    </row>
    <row r="18" spans="10:62">
      <c r="J18" s="79" t="s">
        <v>217</v>
      </c>
      <c r="K18" s="80"/>
      <c r="N18" s="80" t="s">
        <v>187</v>
      </c>
      <c r="O18" s="80"/>
      <c r="AD18" t="s">
        <v>210</v>
      </c>
      <c r="AF18" t="s">
        <v>211</v>
      </c>
      <c r="AL18" t="s">
        <v>212</v>
      </c>
      <c r="AN18" t="s">
        <v>381</v>
      </c>
      <c r="AP18" t="s">
        <v>256</v>
      </c>
    </row>
    <row r="19" spans="10:62">
      <c r="J19" s="79" t="s">
        <v>219</v>
      </c>
      <c r="K19" s="80"/>
      <c r="N19" s="81" t="s">
        <v>239</v>
      </c>
      <c r="O19" s="81"/>
      <c r="AD19" t="s">
        <v>213</v>
      </c>
      <c r="AF19" t="s">
        <v>214</v>
      </c>
      <c r="AL19" t="s">
        <v>215</v>
      </c>
      <c r="AN19" t="s">
        <v>377</v>
      </c>
      <c r="AP19" t="s">
        <v>257</v>
      </c>
    </row>
    <row r="20" spans="10:62">
      <c r="J20" s="79"/>
      <c r="K20" s="80"/>
      <c r="L20" s="79"/>
      <c r="N20" s="165" t="s">
        <v>159</v>
      </c>
      <c r="O20" s="80"/>
      <c r="AF20" t="s">
        <v>216</v>
      </c>
      <c r="AL20" t="s">
        <v>217</v>
      </c>
      <c r="AN20" t="s">
        <v>378</v>
      </c>
      <c r="AP20" t="s">
        <v>258</v>
      </c>
    </row>
    <row r="21" spans="10:62">
      <c r="J21" s="77"/>
      <c r="K21" s="77"/>
      <c r="N21" s="165" t="s">
        <v>202</v>
      </c>
      <c r="O21" s="77"/>
      <c r="AF21" t="s">
        <v>218</v>
      </c>
      <c r="AL21" t="s">
        <v>219</v>
      </c>
      <c r="AN21" t="s">
        <v>379</v>
      </c>
      <c r="AP21" t="s">
        <v>259</v>
      </c>
    </row>
    <row r="22" spans="10:62">
      <c r="AF22" t="s">
        <v>220</v>
      </c>
      <c r="AL22" t="s">
        <v>221</v>
      </c>
      <c r="AN22" t="s">
        <v>380</v>
      </c>
      <c r="AP22" t="s">
        <v>260</v>
      </c>
    </row>
    <row r="23" spans="10:62">
      <c r="AF23" t="s">
        <v>222</v>
      </c>
      <c r="AL23" t="s">
        <v>223</v>
      </c>
      <c r="AN23" s="13"/>
      <c r="AP23" t="s">
        <v>261</v>
      </c>
    </row>
    <row r="24" spans="10:62">
      <c r="AF24" t="s">
        <v>224</v>
      </c>
      <c r="AL24" t="s">
        <v>225</v>
      </c>
      <c r="AP24" t="s">
        <v>262</v>
      </c>
    </row>
    <row r="25" spans="10:62">
      <c r="AF25" t="s">
        <v>226</v>
      </c>
      <c r="AL25" t="s">
        <v>227</v>
      </c>
      <c r="AP25" t="s">
        <v>263</v>
      </c>
    </row>
    <row r="26" spans="10:62">
      <c r="AF26" t="s">
        <v>228</v>
      </c>
      <c r="AL26" t="s">
        <v>229</v>
      </c>
      <c r="AP26" t="s">
        <v>264</v>
      </c>
    </row>
    <row r="27" spans="10:62">
      <c r="AF27" t="s">
        <v>230</v>
      </c>
      <c r="AL27" t="s">
        <v>231</v>
      </c>
      <c r="AP27" t="s">
        <v>265</v>
      </c>
    </row>
    <row r="28" spans="10:62">
      <c r="AF28" t="s">
        <v>232</v>
      </c>
      <c r="AL28" t="s">
        <v>233</v>
      </c>
      <c r="AP28" t="s">
        <v>266</v>
      </c>
    </row>
    <row r="29" spans="10:62">
      <c r="AF29" t="s">
        <v>234</v>
      </c>
      <c r="AL29" t="s">
        <v>235</v>
      </c>
      <c r="AP29" t="s">
        <v>267</v>
      </c>
    </row>
    <row r="30" spans="10:62">
      <c r="AF30" t="s">
        <v>236</v>
      </c>
      <c r="AL30" t="s">
        <v>237</v>
      </c>
      <c r="AP30" t="s">
        <v>268</v>
      </c>
    </row>
    <row r="31" spans="10:62">
      <c r="AF31" t="s">
        <v>238</v>
      </c>
      <c r="AL31" t="s">
        <v>239</v>
      </c>
      <c r="AP31" t="s">
        <v>269</v>
      </c>
    </row>
    <row r="32" spans="10:62">
      <c r="AP32" t="s">
        <v>270</v>
      </c>
    </row>
    <row r="33" spans="42:42">
      <c r="AP33" t="s">
        <v>271</v>
      </c>
    </row>
    <row r="34" spans="42:42">
      <c r="AP34" t="s">
        <v>272</v>
      </c>
    </row>
    <row r="35" spans="42:42">
      <c r="AP35" t="s">
        <v>273</v>
      </c>
    </row>
    <row r="36" spans="42:42">
      <c r="AP36" t="s">
        <v>274</v>
      </c>
    </row>
    <row r="37" spans="42:42">
      <c r="AP37" t="s">
        <v>275</v>
      </c>
    </row>
  </sheetData>
  <sheetProtection sheet="1" objects="1" scenarios="1" selectLockedCells="1"/>
  <pageMargins left="0.7" right="0.7" top="0.75" bottom="0.75" header="0.3" footer="0.3"/>
  <pageSetup paperSize="9" orientation="portrait" r:id="rId1"/>
  <tableParts count="40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</tableParts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4">
    <tabColor rgb="FFFF0000"/>
  </sheetPr>
  <dimension ref="B1:D4"/>
  <sheetViews>
    <sheetView showGridLines="0" showRowColHeaders="0" view="pageBreakPreview" zoomScaleSheetLayoutView="100" workbookViewId="0">
      <pane ySplit="4" topLeftCell="A1048552" activePane="bottomLeft" state="frozen"/>
      <selection activeCell="A36" sqref="A36"/>
      <selection pane="bottomLeft" activeCell="A36" sqref="A36"/>
    </sheetView>
  </sheetViews>
  <sheetFormatPr defaultRowHeight="15"/>
  <cols>
    <col min="1" max="1" width="6.140625" style="69" customWidth="1"/>
    <col min="2" max="2" width="36.140625" style="69" customWidth="1"/>
    <col min="3" max="3" width="64.85546875" style="69" customWidth="1"/>
    <col min="4" max="4" width="45.7109375" style="69" bestFit="1" customWidth="1"/>
    <col min="5" max="16384" width="9.140625" style="69"/>
  </cols>
  <sheetData>
    <row r="1" spans="2:4" ht="16.5">
      <c r="D1" s="70" t="s">
        <v>406</v>
      </c>
    </row>
    <row r="3" spans="2:4" ht="24" customHeight="1">
      <c r="B3" s="71" t="s">
        <v>387</v>
      </c>
      <c r="C3" s="71" t="s">
        <v>388</v>
      </c>
      <c r="D3" s="72" t="s">
        <v>389</v>
      </c>
    </row>
    <row r="4" spans="2:4" ht="24" customHeight="1">
      <c r="B4" s="86"/>
      <c r="C4" s="86"/>
      <c r="D4" s="19">
        <f>SUM(SUMIFS(DataEntry!$F$6:$F$529,DataEntry!$C$6:$C$529,(Balance!$C4)))</f>
        <v>0</v>
      </c>
    </row>
  </sheetData>
  <sheetProtection sheet="1" objects="1" scenarios="1"/>
  <dataValidations count="2">
    <dataValidation type="list" allowBlank="1" showInputMessage="1" showErrorMessage="1" sqref="B4">
      <formula1>IF(C4="",MTSSSectors,INDIRECT("FakeRange"))</formula1>
    </dataValidation>
    <dataValidation type="list" allowBlank="1" showInputMessage="1" showErrorMessage="1" sqref="C4">
      <formula1>INDIRECT(B4)</formula1>
    </dataValidation>
  </dataValidations>
  <hyperlinks>
    <hyperlink ref="D1" location="DataEntry!A1" tooltip="Back to Data Entry" display="DataEntry"/>
  </hyperlinks>
  <pageMargins left="1.9586614170000001" right="0.95866141699999996" top="0.74803149606299202" bottom="0.74803149606299202" header="0.31496062992126" footer="0.31496062992126"/>
  <pageSetup paperSize="5" scale="57" orientation="landscape" r:id="rId1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9">
    <tabColor rgb="FFC00000"/>
  </sheetPr>
  <dimension ref="B1:AC162"/>
  <sheetViews>
    <sheetView showGridLines="0" workbookViewId="0">
      <pane ySplit="1" topLeftCell="A2" activePane="bottomLeft" state="frozen"/>
      <selection activeCell="A36" sqref="A36"/>
      <selection pane="bottomLeft" activeCell="A36" sqref="A36"/>
    </sheetView>
  </sheetViews>
  <sheetFormatPr defaultRowHeight="15"/>
  <cols>
    <col min="1" max="1" width="5.42578125" customWidth="1"/>
    <col min="2" max="2" width="10.28515625" customWidth="1"/>
    <col min="3" max="3" width="67.28515625" bestFit="1" customWidth="1"/>
    <col min="4" max="4" width="27.28515625" style="14" customWidth="1"/>
    <col min="6" max="6" width="14.85546875" customWidth="1"/>
  </cols>
  <sheetData>
    <row r="1" spans="2:29" ht="55.5" customHeight="1" thickBot="1">
      <c r="B1" s="35" t="s">
        <v>405</v>
      </c>
      <c r="C1" s="33"/>
      <c r="D1" s="34"/>
      <c r="F1" s="37" t="s">
        <v>406</v>
      </c>
    </row>
    <row r="2" spans="2:29">
      <c r="B2" s="11">
        <v>310501</v>
      </c>
      <c r="C2" s="10" t="s">
        <v>154</v>
      </c>
      <c r="D2" s="36"/>
    </row>
    <row r="3" spans="2:29">
      <c r="B3" s="12" t="s">
        <v>241</v>
      </c>
      <c r="C3" s="5" t="s">
        <v>153</v>
      </c>
      <c r="D3" s="20">
        <f>SUM(SUMIFS(DataEntry!$F$6:$F$529,DataEntry!$E$6:$E$529,(MDAs!$B3)))</f>
        <v>0</v>
      </c>
      <c r="AC3" t="s">
        <v>241</v>
      </c>
    </row>
    <row r="4" spans="2:29">
      <c r="B4" s="12" t="s">
        <v>242</v>
      </c>
      <c r="C4" s="5" t="s">
        <v>152</v>
      </c>
      <c r="D4" s="21">
        <f>SUM(SUMIFS(DataEntry!$F$6:$F$529,DataEntry!$E$6:$E$529,(MDAs!$B4)))</f>
        <v>297236520</v>
      </c>
      <c r="AC4" t="s">
        <v>242</v>
      </c>
    </row>
    <row r="5" spans="2:29">
      <c r="B5" s="12" t="s">
        <v>243</v>
      </c>
      <c r="C5" s="5" t="s">
        <v>151</v>
      </c>
      <c r="D5" s="21">
        <f>SUM(SUMIFS(DataEntry!$F$6:$F$529,DataEntry!$E$6:$E$529,(MDAs!$B5)))</f>
        <v>0</v>
      </c>
      <c r="AC5" t="s">
        <v>243</v>
      </c>
    </row>
    <row r="6" spans="2:29">
      <c r="B6" s="12" t="s">
        <v>244</v>
      </c>
      <c r="C6" s="5" t="s">
        <v>150</v>
      </c>
      <c r="D6" s="21">
        <f>SUM(SUMIFS(DataEntry!$F$6:$F$529,DataEntry!$E$6:$E$529,(MDAs!$B6)))</f>
        <v>0</v>
      </c>
      <c r="AC6" t="s">
        <v>244</v>
      </c>
    </row>
    <row r="7" spans="2:29">
      <c r="B7" s="12" t="s">
        <v>245</v>
      </c>
      <c r="C7" s="5" t="s">
        <v>149</v>
      </c>
      <c r="D7" s="21">
        <f>SUM(SUMIFS(DataEntry!$F$6:$F$529,DataEntry!$E$6:$E$529,(MDAs!$B7)))</f>
        <v>0</v>
      </c>
      <c r="AC7" t="s">
        <v>245</v>
      </c>
    </row>
    <row r="8" spans="2:29">
      <c r="B8" s="12" t="s">
        <v>246</v>
      </c>
      <c r="C8" s="5" t="s">
        <v>148</v>
      </c>
      <c r="D8" s="21">
        <f>SUM(SUMIFS(DataEntry!$F$6:$F$529,DataEntry!$E$6:$E$529,(MDAs!$B8)))</f>
        <v>0</v>
      </c>
      <c r="AC8" t="s">
        <v>246</v>
      </c>
    </row>
    <row r="9" spans="2:29">
      <c r="B9" s="12" t="s">
        <v>247</v>
      </c>
      <c r="C9" s="5" t="s">
        <v>147</v>
      </c>
      <c r="D9" s="21">
        <f>SUM(SUMIFS(DataEntry!$F$6:$F$529,DataEntry!$E$6:$E$529,(MDAs!$B9)))</f>
        <v>0</v>
      </c>
      <c r="AC9" t="s">
        <v>247</v>
      </c>
    </row>
    <row r="10" spans="2:29">
      <c r="B10" s="12" t="s">
        <v>248</v>
      </c>
      <c r="C10" s="5" t="s">
        <v>146</v>
      </c>
      <c r="D10" s="21">
        <f>SUM(SUMIFS(DataEntry!$F$6:$F$529,DataEntry!$E$6:$E$529,(MDAs!$B10)))</f>
        <v>0</v>
      </c>
      <c r="AC10" t="s">
        <v>248</v>
      </c>
    </row>
    <row r="11" spans="2:29">
      <c r="B11" s="12" t="s">
        <v>249</v>
      </c>
      <c r="C11" s="5" t="s">
        <v>145</v>
      </c>
      <c r="D11" s="21">
        <f>SUM(SUMIFS(DataEntry!$F$6:$F$529,DataEntry!$E$6:$E$529,(MDAs!$B11)))</f>
        <v>0</v>
      </c>
      <c r="AC11" t="s">
        <v>249</v>
      </c>
    </row>
    <row r="12" spans="2:29">
      <c r="B12" s="12" t="s">
        <v>250</v>
      </c>
      <c r="C12" s="5" t="s">
        <v>144</v>
      </c>
      <c r="D12" s="21">
        <f>SUM(SUMIFS(DataEntry!$F$6:$F$529,DataEntry!$E$6:$E$529,(MDAs!$B12)))</f>
        <v>0</v>
      </c>
      <c r="AC12" t="s">
        <v>250</v>
      </c>
    </row>
    <row r="13" spans="2:29">
      <c r="B13" s="12" t="s">
        <v>251</v>
      </c>
      <c r="C13" s="5" t="s">
        <v>143</v>
      </c>
      <c r="D13" s="21">
        <f>SUM(SUMIFS(DataEntry!$F$6:$F$529,DataEntry!$E$6:$E$529,(MDAs!$B13)))</f>
        <v>0</v>
      </c>
      <c r="AC13" t="s">
        <v>251</v>
      </c>
    </row>
    <row r="14" spans="2:29">
      <c r="B14" s="12" t="s">
        <v>252</v>
      </c>
      <c r="C14" s="5" t="s">
        <v>142</v>
      </c>
      <c r="D14" s="21">
        <f>SUM(SUMIFS(DataEntry!$F$6:$F$529,DataEntry!$E$6:$E$529,(MDAs!$B14)))</f>
        <v>0</v>
      </c>
      <c r="AC14" t="s">
        <v>252</v>
      </c>
    </row>
    <row r="15" spans="2:29">
      <c r="B15" s="12" t="s">
        <v>253</v>
      </c>
      <c r="C15" s="5" t="s">
        <v>141</v>
      </c>
      <c r="D15" s="21">
        <f>SUM(SUMIFS(DataEntry!$F$6:$F$529,DataEntry!$E$6:$E$529,(MDAs!$B15)))</f>
        <v>0</v>
      </c>
      <c r="AC15" t="s">
        <v>253</v>
      </c>
    </row>
    <row r="16" spans="2:29">
      <c r="B16" s="12" t="s">
        <v>254</v>
      </c>
      <c r="C16" s="5" t="s">
        <v>140</v>
      </c>
      <c r="D16" s="21">
        <f>SUM(SUMIFS(DataEntry!$F$6:$F$529,DataEntry!$E$6:$E$529,(MDAs!$B16)))</f>
        <v>0</v>
      </c>
      <c r="AC16" t="s">
        <v>254</v>
      </c>
    </row>
    <row r="17" spans="2:29">
      <c r="B17" s="12" t="s">
        <v>255</v>
      </c>
      <c r="C17" s="5" t="s">
        <v>139</v>
      </c>
      <c r="D17" s="21">
        <f>SUM(SUMIFS(DataEntry!$F$6:$F$529,DataEntry!$E$6:$E$529,(MDAs!$B17)))</f>
        <v>0</v>
      </c>
      <c r="AC17" t="s">
        <v>255</v>
      </c>
    </row>
    <row r="18" spans="2:29">
      <c r="B18" s="12" t="s">
        <v>256</v>
      </c>
      <c r="C18" s="5" t="s">
        <v>138</v>
      </c>
      <c r="D18" s="21">
        <f>SUM(SUMIFS(DataEntry!$F$6:$F$529,DataEntry!$E$6:$E$529,(MDAs!$B18)))</f>
        <v>0</v>
      </c>
      <c r="AC18" t="s">
        <v>256</v>
      </c>
    </row>
    <row r="19" spans="2:29">
      <c r="B19" s="12" t="s">
        <v>257</v>
      </c>
      <c r="C19" s="5" t="s">
        <v>137</v>
      </c>
      <c r="D19" s="21">
        <f>SUM(SUMIFS(DataEntry!$F$6:$F$529,DataEntry!$E$6:$E$529,(MDAs!$B19)))</f>
        <v>0</v>
      </c>
      <c r="AC19" t="s">
        <v>257</v>
      </c>
    </row>
    <row r="20" spans="2:29">
      <c r="B20" s="12" t="s">
        <v>258</v>
      </c>
      <c r="C20" s="5" t="s">
        <v>136</v>
      </c>
      <c r="D20" s="21">
        <f>SUM(SUMIFS(DataEntry!$F$6:$F$529,DataEntry!$E$6:$E$529,(MDAs!$B20)))</f>
        <v>0</v>
      </c>
      <c r="AC20" t="s">
        <v>258</v>
      </c>
    </row>
    <row r="21" spans="2:29">
      <c r="B21" s="12" t="s">
        <v>259</v>
      </c>
      <c r="C21" s="5" t="s">
        <v>135</v>
      </c>
      <c r="D21" s="21">
        <f>SUM(SUMIFS(DataEntry!$F$6:$F$529,DataEntry!$E$6:$E$529,(MDAs!$B21)))</f>
        <v>0</v>
      </c>
      <c r="AC21" t="s">
        <v>259</v>
      </c>
    </row>
    <row r="22" spans="2:29">
      <c r="B22" s="12" t="s">
        <v>260</v>
      </c>
      <c r="C22" s="5" t="s">
        <v>134</v>
      </c>
      <c r="D22" s="21">
        <f>SUM(SUMIFS(DataEntry!$F$6:$F$529,DataEntry!$E$6:$E$529,(MDAs!$B22)))</f>
        <v>0</v>
      </c>
      <c r="AC22" t="s">
        <v>260</v>
      </c>
    </row>
    <row r="23" spans="2:29">
      <c r="B23" s="12" t="s">
        <v>261</v>
      </c>
      <c r="C23" s="5" t="s">
        <v>133</v>
      </c>
      <c r="D23" s="21">
        <f>SUM(SUMIFS(DataEntry!$F$6:$F$529,DataEntry!$E$6:$E$529,(MDAs!$B23)))</f>
        <v>0</v>
      </c>
      <c r="AC23" t="s">
        <v>261</v>
      </c>
    </row>
    <row r="24" spans="2:29">
      <c r="B24" s="12" t="s">
        <v>262</v>
      </c>
      <c r="C24" s="5" t="s">
        <v>132</v>
      </c>
      <c r="D24" s="21">
        <f>SUM(SUMIFS(DataEntry!$F$6:$F$529,DataEntry!$E$6:$E$529,(MDAs!$B24)))</f>
        <v>0</v>
      </c>
      <c r="AC24" t="s">
        <v>262</v>
      </c>
    </row>
    <row r="25" spans="2:29">
      <c r="B25" s="12" t="s">
        <v>263</v>
      </c>
      <c r="C25" s="5" t="s">
        <v>131</v>
      </c>
      <c r="D25" s="21">
        <f>SUM(SUMIFS(DataEntry!$F$6:$F$529,DataEntry!$E$6:$E$529,(MDAs!$B25)))</f>
        <v>0</v>
      </c>
      <c r="AC25" t="s">
        <v>263</v>
      </c>
    </row>
    <row r="26" spans="2:29">
      <c r="B26" s="12" t="s">
        <v>264</v>
      </c>
      <c r="C26" s="5" t="s">
        <v>130</v>
      </c>
      <c r="D26" s="21">
        <f>SUM(SUMIFS(DataEntry!$F$6:$F$529,DataEntry!$E$6:$E$529,(MDAs!$B26)))</f>
        <v>0</v>
      </c>
      <c r="AC26" t="s">
        <v>264</v>
      </c>
    </row>
    <row r="27" spans="2:29">
      <c r="B27" s="12" t="s">
        <v>265</v>
      </c>
      <c r="C27" s="5" t="s">
        <v>129</v>
      </c>
      <c r="D27" s="21">
        <f>SUM(SUMIFS(DataEntry!$F$6:$F$529,DataEntry!$E$6:$E$529,(MDAs!$B27)))</f>
        <v>0</v>
      </c>
      <c r="AC27" t="s">
        <v>265</v>
      </c>
    </row>
    <row r="28" spans="2:29">
      <c r="B28" s="12" t="s">
        <v>266</v>
      </c>
      <c r="C28" s="5" t="s">
        <v>128</v>
      </c>
      <c r="D28" s="21">
        <f>SUM(SUMIFS(DataEntry!$F$6:$F$529,DataEntry!$E$6:$E$529,(MDAs!$B28)))</f>
        <v>0</v>
      </c>
      <c r="AC28" t="s">
        <v>266</v>
      </c>
    </row>
    <row r="29" spans="2:29">
      <c r="B29" s="12" t="s">
        <v>267</v>
      </c>
      <c r="C29" s="5" t="s">
        <v>127</v>
      </c>
      <c r="D29" s="21">
        <f>SUM(SUMIFS(DataEntry!$F$6:$F$529,DataEntry!$E$6:$E$529,(MDAs!$B29)))</f>
        <v>0</v>
      </c>
      <c r="AC29" t="s">
        <v>267</v>
      </c>
    </row>
    <row r="30" spans="2:29">
      <c r="B30" s="12" t="s">
        <v>268</v>
      </c>
      <c r="C30" s="5" t="s">
        <v>126</v>
      </c>
      <c r="D30" s="21">
        <f>SUM(SUMIFS(DataEntry!$F$6:$F$529,DataEntry!$E$6:$E$529,(MDAs!$B30)))</f>
        <v>0</v>
      </c>
      <c r="AC30" t="s">
        <v>268</v>
      </c>
    </row>
    <row r="31" spans="2:29">
      <c r="B31" s="12" t="s">
        <v>269</v>
      </c>
      <c r="C31" s="5" t="s">
        <v>125</v>
      </c>
      <c r="D31" s="21">
        <f>SUM(SUMIFS(DataEntry!$F$6:$F$529,DataEntry!$E$6:$E$529,(MDAs!$B31)))</f>
        <v>0</v>
      </c>
      <c r="AC31" t="s">
        <v>269</v>
      </c>
    </row>
    <row r="32" spans="2:29">
      <c r="B32" s="12" t="s">
        <v>270</v>
      </c>
      <c r="C32" s="5" t="s">
        <v>124</v>
      </c>
      <c r="D32" s="21">
        <f>SUM(SUMIFS(DataEntry!$F$6:$F$529,DataEntry!$E$6:$E$529,(MDAs!$B32)))</f>
        <v>0</v>
      </c>
      <c r="AC32" t="s">
        <v>270</v>
      </c>
    </row>
    <row r="33" spans="2:29">
      <c r="B33" s="12" t="s">
        <v>271</v>
      </c>
      <c r="C33" s="5" t="s">
        <v>123</v>
      </c>
      <c r="D33" s="21">
        <f>SUM(SUMIFS(DataEntry!$F$6:$F$529,DataEntry!$E$6:$E$529,(MDAs!$B33)))</f>
        <v>0</v>
      </c>
      <c r="AC33" t="s">
        <v>271</v>
      </c>
    </row>
    <row r="34" spans="2:29">
      <c r="B34" s="12" t="s">
        <v>272</v>
      </c>
      <c r="C34" s="5" t="s">
        <v>122</v>
      </c>
      <c r="D34" s="21">
        <f>SUM(SUMIFS(DataEntry!$F$6:$F$529,DataEntry!$E$6:$E$529,(MDAs!$B34)))</f>
        <v>0</v>
      </c>
      <c r="AC34" t="s">
        <v>272</v>
      </c>
    </row>
    <row r="35" spans="2:29">
      <c r="B35" s="12" t="s">
        <v>273</v>
      </c>
      <c r="C35" s="5" t="s">
        <v>121</v>
      </c>
      <c r="D35" s="21">
        <f>SUM(SUMIFS(DataEntry!$F$6:$F$529,DataEntry!$E$6:$E$529,(MDAs!$B35)))</f>
        <v>0</v>
      </c>
      <c r="AC35" t="s">
        <v>273</v>
      </c>
    </row>
    <row r="36" spans="2:29">
      <c r="B36" s="12" t="s">
        <v>274</v>
      </c>
      <c r="C36" s="5" t="s">
        <v>120</v>
      </c>
      <c r="D36" s="21">
        <f>SUM(SUMIFS(DataEntry!$F$6:$F$529,DataEntry!$E$6:$E$529,(MDAs!$B36)))</f>
        <v>0</v>
      </c>
      <c r="AC36" t="s">
        <v>274</v>
      </c>
    </row>
    <row r="37" spans="2:29" ht="15.75" thickBot="1">
      <c r="B37" s="15" t="s">
        <v>275</v>
      </c>
      <c r="C37" s="4" t="s">
        <v>119</v>
      </c>
      <c r="D37" s="21">
        <f>SUM(SUMIFS(DataEntry!$F$6:$F$529,DataEntry!$E$6:$E$529,(MDAs!$B37)))</f>
        <v>0</v>
      </c>
      <c r="AC37" t="s">
        <v>275</v>
      </c>
    </row>
    <row r="38" spans="2:29" ht="15.75" thickBot="1">
      <c r="B38" s="3"/>
      <c r="C38" s="1" t="s">
        <v>118</v>
      </c>
      <c r="D38" s="22">
        <f>SUM(D3:D37)</f>
        <v>297236520</v>
      </c>
    </row>
    <row r="39" spans="2:29">
      <c r="B39" s="9">
        <v>310502</v>
      </c>
      <c r="C39" s="8" t="s">
        <v>117</v>
      </c>
      <c r="D39" s="23"/>
    </row>
    <row r="40" spans="2:29" ht="15.75" thickBot="1">
      <c r="B40" s="15" t="s">
        <v>276</v>
      </c>
      <c r="C40" s="5" t="s">
        <v>117</v>
      </c>
      <c r="D40" s="21">
        <f>SUM(SUMIFS(DataEntry!$F$6:$F$529,DataEntry!$E$6:$E$529,(MDAs!$B40)))</f>
        <v>0</v>
      </c>
      <c r="AC40" t="s">
        <v>276</v>
      </c>
    </row>
    <row r="41" spans="2:29" ht="15.75" thickBot="1">
      <c r="B41" s="3"/>
      <c r="C41" s="1" t="s">
        <v>116</v>
      </c>
      <c r="D41" s="22">
        <f>SUM(D40:D40)</f>
        <v>0</v>
      </c>
    </row>
    <row r="42" spans="2:29">
      <c r="B42" s="7">
        <v>310601</v>
      </c>
      <c r="C42" s="6" t="s">
        <v>115</v>
      </c>
      <c r="D42" s="24"/>
    </row>
    <row r="43" spans="2:29" ht="15.75" thickBot="1">
      <c r="B43" s="15" t="s">
        <v>277</v>
      </c>
      <c r="C43" s="5" t="s">
        <v>115</v>
      </c>
      <c r="D43" s="21">
        <f>SUM(SUMIFS(DataEntry!$F$6:$F$529,DataEntry!$E$6:$E$529,(MDAs!$B43)))</f>
        <v>0</v>
      </c>
      <c r="AC43" t="s">
        <v>277</v>
      </c>
    </row>
    <row r="44" spans="2:29" ht="15.75" thickBot="1">
      <c r="B44" s="3"/>
      <c r="C44" s="1" t="s">
        <v>114</v>
      </c>
      <c r="D44" s="22">
        <f>SUM(D43:D43)</f>
        <v>0</v>
      </c>
    </row>
    <row r="45" spans="2:29">
      <c r="B45" s="7">
        <v>310602</v>
      </c>
      <c r="C45" s="6" t="s">
        <v>113</v>
      </c>
      <c r="D45" s="24"/>
    </row>
    <row r="46" spans="2:29" ht="15.75" thickBot="1">
      <c r="B46" s="15" t="s">
        <v>278</v>
      </c>
      <c r="C46" s="5" t="s">
        <v>113</v>
      </c>
      <c r="D46" s="21">
        <f>SUM(SUMIFS(DataEntry!$F$6:$F$529,DataEntry!$E$6:$E$529,(MDAs!$B46)))</f>
        <v>0</v>
      </c>
      <c r="AC46" t="s">
        <v>278</v>
      </c>
    </row>
    <row r="47" spans="2:29" ht="15.75" thickBot="1">
      <c r="B47" s="3"/>
      <c r="C47" s="1" t="s">
        <v>112</v>
      </c>
      <c r="D47" s="22">
        <f>SUM(D46:D46)</f>
        <v>0</v>
      </c>
    </row>
    <row r="48" spans="2:29">
      <c r="B48" s="7">
        <v>310603</v>
      </c>
      <c r="C48" s="6" t="s">
        <v>111</v>
      </c>
      <c r="D48" s="24"/>
    </row>
    <row r="49" spans="2:29" ht="15.75" thickBot="1">
      <c r="B49" s="15" t="s">
        <v>279</v>
      </c>
      <c r="C49" s="5" t="s">
        <v>111</v>
      </c>
      <c r="D49" s="21">
        <f>SUM(SUMIFS(DataEntry!$F$6:$F$529,DataEntry!$E$6:$E$529,(MDAs!$B49)))</f>
        <v>0</v>
      </c>
      <c r="AC49" t="s">
        <v>279</v>
      </c>
    </row>
    <row r="50" spans="2:29" ht="15.75" thickBot="1">
      <c r="B50" s="3"/>
      <c r="C50" s="1" t="s">
        <v>110</v>
      </c>
      <c r="D50" s="22">
        <f>SUM(D49:D49)</f>
        <v>0</v>
      </c>
    </row>
    <row r="51" spans="2:29">
      <c r="B51" s="7">
        <v>310901</v>
      </c>
      <c r="C51" s="6" t="s">
        <v>109</v>
      </c>
      <c r="D51" s="21"/>
    </row>
    <row r="52" spans="2:29">
      <c r="B52" s="12" t="s">
        <v>280</v>
      </c>
      <c r="C52" s="5" t="s">
        <v>108</v>
      </c>
      <c r="D52" s="21">
        <f>SUM(SUMIFS(DataEntry!$F$6:$F$529,DataEntry!$E$6:$E$529,(MDAs!$B52)))</f>
        <v>0</v>
      </c>
      <c r="AC52" t="s">
        <v>280</v>
      </c>
    </row>
    <row r="53" spans="2:29">
      <c r="B53" s="12" t="s">
        <v>281</v>
      </c>
      <c r="C53" s="5" t="s">
        <v>107</v>
      </c>
      <c r="D53" s="21">
        <f>SUM(SUMIFS(DataEntry!$F$6:$F$529,DataEntry!$E$6:$E$529,(MDAs!$B53)))</f>
        <v>0</v>
      </c>
      <c r="AC53" t="s">
        <v>281</v>
      </c>
    </row>
    <row r="54" spans="2:29">
      <c r="B54" s="12" t="s">
        <v>282</v>
      </c>
      <c r="C54" s="5" t="s">
        <v>106</v>
      </c>
      <c r="D54" s="21">
        <f>SUM(SUMIFS(DataEntry!$F$6:$F$529,DataEntry!$E$6:$E$529,(MDAs!$B54)))</f>
        <v>0</v>
      </c>
      <c r="AC54" t="s">
        <v>282</v>
      </c>
    </row>
    <row r="55" spans="2:29">
      <c r="B55" s="12" t="s">
        <v>283</v>
      </c>
      <c r="C55" s="5" t="s">
        <v>105</v>
      </c>
      <c r="D55" s="21">
        <f>SUM(SUMIFS(DataEntry!$F$6:$F$529,DataEntry!$E$6:$E$529,(MDAs!$B55)))</f>
        <v>0</v>
      </c>
      <c r="AC55" t="s">
        <v>283</v>
      </c>
    </row>
    <row r="56" spans="2:29">
      <c r="B56" s="12" t="s">
        <v>284</v>
      </c>
      <c r="C56" s="5" t="s">
        <v>104</v>
      </c>
      <c r="D56" s="21">
        <f>SUM(SUMIFS(DataEntry!$F$6:$F$529,DataEntry!$E$6:$E$529,(MDAs!$B56)))</f>
        <v>0</v>
      </c>
      <c r="AC56" t="s">
        <v>284</v>
      </c>
    </row>
    <row r="57" spans="2:29">
      <c r="B57" s="12" t="s">
        <v>285</v>
      </c>
      <c r="C57" s="5" t="s">
        <v>103</v>
      </c>
      <c r="D57" s="21">
        <f>SUM(SUMIFS(DataEntry!$F$6:$F$529,DataEntry!$E$6:$E$529,(MDAs!$B57)))</f>
        <v>0</v>
      </c>
      <c r="AC57" t="s">
        <v>285</v>
      </c>
    </row>
    <row r="58" spans="2:29" ht="15.75" thickBot="1">
      <c r="B58" s="15" t="s">
        <v>286</v>
      </c>
      <c r="C58" s="5" t="s">
        <v>102</v>
      </c>
      <c r="D58" s="21">
        <f>SUM(SUMIFS(DataEntry!$F$6:$F$529,DataEntry!$E$6:$E$529,(MDAs!$B58)))</f>
        <v>0</v>
      </c>
      <c r="AC58" t="s">
        <v>286</v>
      </c>
    </row>
    <row r="59" spans="2:29" ht="15.75" thickBot="1">
      <c r="B59" s="3"/>
      <c r="C59" s="1" t="s">
        <v>101</v>
      </c>
      <c r="D59" s="22">
        <f>SUM(D52:D58)</f>
        <v>0</v>
      </c>
    </row>
    <row r="60" spans="2:29">
      <c r="B60" s="7">
        <v>310902</v>
      </c>
      <c r="C60" s="6" t="s">
        <v>100</v>
      </c>
      <c r="D60" s="21"/>
    </row>
    <row r="61" spans="2:29">
      <c r="B61" s="12" t="s">
        <v>287</v>
      </c>
      <c r="C61" s="5" t="s">
        <v>99</v>
      </c>
      <c r="D61" s="21">
        <f>SUM(SUMIFS(DataEntry!$F$6:$F$529,DataEntry!$E$6:$E$529,(MDAs!$B61)))</f>
        <v>0</v>
      </c>
      <c r="AC61" t="s">
        <v>287</v>
      </c>
    </row>
    <row r="62" spans="2:29" ht="15.75" thickBot="1">
      <c r="B62" s="15" t="s">
        <v>288</v>
      </c>
      <c r="C62" s="5" t="s">
        <v>98</v>
      </c>
      <c r="D62" s="21">
        <f>SUM(SUMIFS(DataEntry!$F$6:$F$529,DataEntry!$E$6:$E$529,(MDAs!$B62)))</f>
        <v>0</v>
      </c>
      <c r="AC62" t="s">
        <v>288</v>
      </c>
    </row>
    <row r="63" spans="2:29" ht="15.75" thickBot="1">
      <c r="B63" s="3"/>
      <c r="C63" s="1" t="s">
        <v>97</v>
      </c>
      <c r="D63" s="22">
        <f>SUM(D61:D62)</f>
        <v>0</v>
      </c>
    </row>
    <row r="64" spans="2:29">
      <c r="B64" s="7">
        <v>311001</v>
      </c>
      <c r="C64" s="6" t="s">
        <v>96</v>
      </c>
      <c r="D64" s="21"/>
    </row>
    <row r="65" spans="2:29">
      <c r="B65" s="12" t="s">
        <v>289</v>
      </c>
      <c r="C65" s="5" t="s">
        <v>95</v>
      </c>
      <c r="D65" s="21">
        <f>SUM(SUMIFS(DataEntry!$F$6:$F$529,DataEntry!$E$6:$E$529,(MDAs!$B65)))</f>
        <v>0</v>
      </c>
      <c r="AC65" t="s">
        <v>289</v>
      </c>
    </row>
    <row r="66" spans="2:29">
      <c r="B66" s="12" t="s">
        <v>290</v>
      </c>
      <c r="C66" s="5" t="s">
        <v>94</v>
      </c>
      <c r="D66" s="21">
        <f>SUM(SUMIFS(DataEntry!$F$6:$F$529,DataEntry!$E$6:$E$529,(MDAs!$B66)))</f>
        <v>0</v>
      </c>
      <c r="AC66" t="s">
        <v>290</v>
      </c>
    </row>
    <row r="67" spans="2:29">
      <c r="B67" s="12" t="s">
        <v>291</v>
      </c>
      <c r="C67" s="5" t="s">
        <v>93</v>
      </c>
      <c r="D67" s="21">
        <f>SUM(SUMIFS(DataEntry!$F$6:$F$529,DataEntry!$E$6:$E$529,(MDAs!$B67)))</f>
        <v>0</v>
      </c>
      <c r="AC67" t="s">
        <v>291</v>
      </c>
    </row>
    <row r="68" spans="2:29" ht="15.75" thickBot="1">
      <c r="B68" s="15" t="s">
        <v>292</v>
      </c>
      <c r="C68" s="5" t="s">
        <v>92</v>
      </c>
      <c r="D68" s="21">
        <f>SUM(SUMIFS(DataEntry!$F$6:$F$529,DataEntry!$E$6:$E$529,(MDAs!$B68)))</f>
        <v>0</v>
      </c>
      <c r="AC68" t="s">
        <v>292</v>
      </c>
    </row>
    <row r="69" spans="2:29" ht="15.75" thickBot="1">
      <c r="B69" s="3"/>
      <c r="C69" s="1" t="s">
        <v>91</v>
      </c>
      <c r="D69" s="22">
        <f>SUM(D65:D68)</f>
        <v>0</v>
      </c>
    </row>
    <row r="70" spans="2:29">
      <c r="B70" s="7">
        <v>311002</v>
      </c>
      <c r="C70" s="6" t="s">
        <v>90</v>
      </c>
      <c r="D70" s="21"/>
    </row>
    <row r="71" spans="2:29">
      <c r="B71" s="12" t="s">
        <v>293</v>
      </c>
      <c r="C71" s="5" t="s">
        <v>89</v>
      </c>
      <c r="D71" s="21">
        <f>SUM(SUMIFS(DataEntry!$F$6:$F$529,DataEntry!$E$6:$E$529,(MDAs!$B71)))</f>
        <v>0</v>
      </c>
      <c r="AC71" t="s">
        <v>293</v>
      </c>
    </row>
    <row r="72" spans="2:29">
      <c r="B72" s="12" t="s">
        <v>294</v>
      </c>
      <c r="C72" s="5" t="s">
        <v>88</v>
      </c>
      <c r="D72" s="21">
        <f>SUM(SUMIFS(DataEntry!$F$6:$F$529,DataEntry!$E$6:$E$529,(MDAs!$B72)))</f>
        <v>0</v>
      </c>
      <c r="AC72" t="s">
        <v>294</v>
      </c>
    </row>
    <row r="73" spans="2:29" ht="15.75" thickBot="1">
      <c r="B73" s="15" t="s">
        <v>295</v>
      </c>
      <c r="C73" s="5" t="s">
        <v>87</v>
      </c>
      <c r="D73" s="21">
        <f>SUM(SUMIFS(DataEntry!$F$6:$F$529,DataEntry!$E$6:$E$529,(MDAs!$B73)))</f>
        <v>0</v>
      </c>
      <c r="AC73" t="s">
        <v>295</v>
      </c>
    </row>
    <row r="74" spans="2:29" ht="15.75" thickBot="1">
      <c r="B74" s="3"/>
      <c r="C74" s="1" t="s">
        <v>86</v>
      </c>
      <c r="D74" s="22">
        <f>SUM(D71:D73)</f>
        <v>0</v>
      </c>
    </row>
    <row r="75" spans="2:29">
      <c r="B75" s="7">
        <v>320101</v>
      </c>
      <c r="C75" s="6" t="s">
        <v>85</v>
      </c>
      <c r="D75" s="21"/>
    </row>
    <row r="76" spans="2:29">
      <c r="B76" s="12" t="s">
        <v>296</v>
      </c>
      <c r="C76" s="5" t="s">
        <v>84</v>
      </c>
      <c r="D76" s="21">
        <f>SUM(SUMIFS(DataEntry!$F$6:$F$529,DataEntry!$E$6:$E$529,(MDAs!$B76)))</f>
        <v>128763480</v>
      </c>
      <c r="AC76" t="s">
        <v>296</v>
      </c>
    </row>
    <row r="77" spans="2:29">
      <c r="B77" s="12" t="s">
        <v>297</v>
      </c>
      <c r="C77" s="5" t="s">
        <v>83</v>
      </c>
      <c r="D77" s="21">
        <f>SUM(SUMIFS(DataEntry!$F$6:$F$529,DataEntry!$E$6:$E$529,(MDAs!$B77)))</f>
        <v>0</v>
      </c>
      <c r="AC77" t="s">
        <v>297</v>
      </c>
    </row>
    <row r="78" spans="2:29">
      <c r="B78" s="12" t="s">
        <v>298</v>
      </c>
      <c r="C78" s="5" t="s">
        <v>82</v>
      </c>
      <c r="D78" s="21">
        <f>SUM(SUMIFS(DataEntry!$F$6:$F$529,DataEntry!$E$6:$E$529,(MDAs!$B78)))</f>
        <v>0</v>
      </c>
      <c r="AC78" t="s">
        <v>298</v>
      </c>
    </row>
    <row r="79" spans="2:29" ht="15.75" thickBot="1">
      <c r="B79" s="15" t="s">
        <v>299</v>
      </c>
      <c r="C79" s="5" t="s">
        <v>81</v>
      </c>
      <c r="D79" s="21">
        <f>SUM(SUMIFS(DataEntry!$F$6:$F$529,DataEntry!$E$6:$E$529,(MDAs!$B79)))</f>
        <v>0</v>
      </c>
      <c r="AC79" t="s">
        <v>299</v>
      </c>
    </row>
    <row r="80" spans="2:29" ht="15.75" thickBot="1">
      <c r="B80" s="3"/>
      <c r="C80" s="1" t="s">
        <v>80</v>
      </c>
      <c r="D80" s="22">
        <f>SUM(D76:D79)</f>
        <v>128763480</v>
      </c>
    </row>
    <row r="81" spans="2:29">
      <c r="B81" s="7">
        <v>320102</v>
      </c>
      <c r="C81" s="6" t="s">
        <v>79</v>
      </c>
      <c r="D81" s="21"/>
    </row>
    <row r="82" spans="2:29">
      <c r="B82" s="12" t="s">
        <v>300</v>
      </c>
      <c r="C82" s="5" t="s">
        <v>78</v>
      </c>
      <c r="D82" s="21">
        <f>SUM(SUMIFS(DataEntry!$F$6:$F$529,DataEntry!$E$6:$E$529,(MDAs!$B82)))</f>
        <v>0</v>
      </c>
      <c r="AC82" t="s">
        <v>300</v>
      </c>
    </row>
    <row r="83" spans="2:29">
      <c r="B83" s="12" t="s">
        <v>301</v>
      </c>
      <c r="C83" s="5" t="s">
        <v>77</v>
      </c>
      <c r="D83" s="21">
        <f>SUM(SUMIFS(DataEntry!$F$6:$F$529,DataEntry!$E$6:$E$529,(MDAs!$B83)))</f>
        <v>0</v>
      </c>
      <c r="AC83" t="s">
        <v>301</v>
      </c>
    </row>
    <row r="84" spans="2:29">
      <c r="B84" s="12" t="s">
        <v>302</v>
      </c>
      <c r="C84" s="5" t="s">
        <v>76</v>
      </c>
      <c r="D84" s="21">
        <f>SUM(SUMIFS(DataEntry!$F$6:$F$529,DataEntry!$E$6:$E$529,(MDAs!$B84)))</f>
        <v>0</v>
      </c>
      <c r="AC84" t="s">
        <v>302</v>
      </c>
    </row>
    <row r="85" spans="2:29">
      <c r="B85" s="12" t="s">
        <v>303</v>
      </c>
      <c r="C85" s="5" t="s">
        <v>75</v>
      </c>
      <c r="D85" s="21">
        <f>SUM(SUMIFS(DataEntry!$F$6:$F$529,DataEntry!$E$6:$E$529,(MDAs!$B85)))</f>
        <v>0</v>
      </c>
      <c r="AC85" t="s">
        <v>303</v>
      </c>
    </row>
    <row r="86" spans="2:29">
      <c r="B86" s="12" t="s">
        <v>304</v>
      </c>
      <c r="C86" s="5" t="s">
        <v>74</v>
      </c>
      <c r="D86" s="21">
        <f>SUM(SUMIFS(DataEntry!$F$6:$F$529,DataEntry!$E$6:$E$529,(MDAs!$B86)))</f>
        <v>0</v>
      </c>
      <c r="AC86" t="s">
        <v>304</v>
      </c>
    </row>
    <row r="87" spans="2:29">
      <c r="B87" s="12" t="s">
        <v>305</v>
      </c>
      <c r="C87" s="5" t="s">
        <v>73</v>
      </c>
      <c r="D87" s="21">
        <f>SUM(SUMIFS(DataEntry!$F$6:$F$529,DataEntry!$E$6:$E$529,(MDAs!$B87)))</f>
        <v>0</v>
      </c>
      <c r="AC87" t="s">
        <v>305</v>
      </c>
    </row>
    <row r="88" spans="2:29">
      <c r="B88" s="12" t="s">
        <v>306</v>
      </c>
      <c r="C88" s="5" t="s">
        <v>72</v>
      </c>
      <c r="D88" s="21">
        <f>SUM(SUMIFS(DataEntry!$F$6:$F$529,DataEntry!$E$6:$E$529,(MDAs!$B88)))</f>
        <v>0</v>
      </c>
      <c r="AC88" t="s">
        <v>306</v>
      </c>
    </row>
    <row r="89" spans="2:29">
      <c r="B89" s="12" t="s">
        <v>307</v>
      </c>
      <c r="C89" s="5" t="s">
        <v>71</v>
      </c>
      <c r="D89" s="21">
        <f>SUM(SUMIFS(DataEntry!$F$6:$F$529,DataEntry!$E$6:$E$529,(MDAs!$B89)))</f>
        <v>0</v>
      </c>
      <c r="AC89" t="s">
        <v>307</v>
      </c>
    </row>
    <row r="90" spans="2:29">
      <c r="B90" s="12" t="s">
        <v>308</v>
      </c>
      <c r="C90" s="5" t="s">
        <v>70</v>
      </c>
      <c r="D90" s="21">
        <f>SUM(SUMIFS(DataEntry!$F$6:$F$529,DataEntry!$E$6:$E$529,(MDAs!$B90)))</f>
        <v>0</v>
      </c>
      <c r="AC90" t="s">
        <v>308</v>
      </c>
    </row>
    <row r="91" spans="2:29">
      <c r="B91" s="12" t="s">
        <v>309</v>
      </c>
      <c r="C91" s="5" t="s">
        <v>69</v>
      </c>
      <c r="D91" s="21">
        <f>SUM(SUMIFS(DataEntry!$F$6:$F$529,DataEntry!$E$6:$E$529,(MDAs!$B91)))</f>
        <v>0</v>
      </c>
      <c r="AC91" t="s">
        <v>309</v>
      </c>
    </row>
    <row r="92" spans="2:29">
      <c r="B92" s="12" t="s">
        <v>310</v>
      </c>
      <c r="C92" s="5" t="s">
        <v>68</v>
      </c>
      <c r="D92" s="21">
        <f>SUM(SUMIFS(DataEntry!$F$6:$F$529,DataEntry!$E$6:$E$529,(MDAs!$B92)))</f>
        <v>0</v>
      </c>
      <c r="AC92" t="s">
        <v>310</v>
      </c>
    </row>
    <row r="93" spans="2:29">
      <c r="B93" s="12" t="s">
        <v>311</v>
      </c>
      <c r="C93" s="5" t="s">
        <v>67</v>
      </c>
      <c r="D93" s="21">
        <f>SUM(SUMIFS(DataEntry!$F$6:$F$529,DataEntry!$E$6:$E$529,(MDAs!$B93)))</f>
        <v>0</v>
      </c>
      <c r="AC93" t="s">
        <v>311</v>
      </c>
    </row>
    <row r="94" spans="2:29">
      <c r="B94" s="12" t="s">
        <v>312</v>
      </c>
      <c r="C94" s="5" t="s">
        <v>66</v>
      </c>
      <c r="D94" s="21">
        <f>SUM(SUMIFS(DataEntry!$F$6:$F$529,DataEntry!$E$6:$E$529,(MDAs!$B94)))</f>
        <v>0</v>
      </c>
      <c r="AC94" t="s">
        <v>312</v>
      </c>
    </row>
    <row r="95" spans="2:29">
      <c r="B95" s="12" t="s">
        <v>313</v>
      </c>
      <c r="C95" s="5" t="s">
        <v>65</v>
      </c>
      <c r="D95" s="21">
        <f>SUM(SUMIFS(DataEntry!$F$6:$F$529,DataEntry!$E$6:$E$529,(MDAs!$B95)))</f>
        <v>0</v>
      </c>
      <c r="AC95" t="s">
        <v>313</v>
      </c>
    </row>
    <row r="96" spans="2:29" ht="15.75" thickBot="1">
      <c r="B96" s="15" t="s">
        <v>314</v>
      </c>
      <c r="C96" s="5" t="s">
        <v>64</v>
      </c>
      <c r="D96" s="21">
        <f>SUM(SUMIFS(DataEntry!$F$6:$F$529,DataEntry!$E$6:$E$529,(MDAs!$B96)))</f>
        <v>0</v>
      </c>
      <c r="AC96" t="s">
        <v>314</v>
      </c>
    </row>
    <row r="97" spans="2:29" ht="15.75" thickBot="1">
      <c r="B97" s="3"/>
      <c r="C97" s="1" t="s">
        <v>63</v>
      </c>
      <c r="D97" s="22">
        <f>SUM(D82:D96)</f>
        <v>0</v>
      </c>
    </row>
    <row r="98" spans="2:29">
      <c r="B98" s="7">
        <v>320103</v>
      </c>
      <c r="C98" s="6" t="s">
        <v>62</v>
      </c>
      <c r="D98" s="21"/>
    </row>
    <row r="99" spans="2:29">
      <c r="B99" s="12" t="s">
        <v>315</v>
      </c>
      <c r="C99" s="5" t="s">
        <v>61</v>
      </c>
      <c r="D99" s="21">
        <f>SUM(SUMIFS(DataEntry!$F$6:$F$529,DataEntry!$E$6:$E$529,(MDAs!$B99)))</f>
        <v>0</v>
      </c>
      <c r="AC99" t="s">
        <v>315</v>
      </c>
    </row>
    <row r="100" spans="2:29">
      <c r="B100" s="12" t="s">
        <v>316</v>
      </c>
      <c r="C100" s="5" t="s">
        <v>60</v>
      </c>
      <c r="D100" s="21">
        <f>SUM(SUMIFS(DataEntry!$F$6:$F$529,DataEntry!$E$6:$E$529,(MDAs!$B100)))</f>
        <v>0</v>
      </c>
      <c r="AC100" t="s">
        <v>316</v>
      </c>
    </row>
    <row r="101" spans="2:29">
      <c r="B101" s="12" t="s">
        <v>317</v>
      </c>
      <c r="C101" s="5" t="s">
        <v>59</v>
      </c>
      <c r="D101" s="21">
        <f>SUM(SUMIFS(DataEntry!$F$6:$F$529,DataEntry!$E$6:$E$529,(MDAs!$B101)))</f>
        <v>0</v>
      </c>
      <c r="AC101" t="s">
        <v>317</v>
      </c>
    </row>
    <row r="102" spans="2:29">
      <c r="B102" s="12" t="s">
        <v>318</v>
      </c>
      <c r="C102" s="5" t="s">
        <v>58</v>
      </c>
      <c r="D102" s="21">
        <f>SUM(SUMIFS(DataEntry!$F$6:$F$529,DataEntry!$E$6:$E$529,(MDAs!$B102)))</f>
        <v>0</v>
      </c>
      <c r="AC102" t="s">
        <v>318</v>
      </c>
    </row>
    <row r="103" spans="2:29" ht="15.75" thickBot="1">
      <c r="B103" s="15" t="s">
        <v>319</v>
      </c>
      <c r="C103" s="5" t="s">
        <v>57</v>
      </c>
      <c r="D103" s="21">
        <f>SUM(SUMIFS(DataEntry!$F$6:$F$529,DataEntry!$E$6:$E$529,(MDAs!$B103)))</f>
        <v>0</v>
      </c>
      <c r="AC103" t="s">
        <v>319</v>
      </c>
    </row>
    <row r="104" spans="2:29" ht="15.75" thickBot="1">
      <c r="B104" s="3"/>
      <c r="C104" s="1" t="s">
        <v>56</v>
      </c>
      <c r="D104" s="22">
        <f>SUM(D99:D103)</f>
        <v>0</v>
      </c>
    </row>
    <row r="105" spans="2:29">
      <c r="B105" s="7">
        <v>320104</v>
      </c>
      <c r="C105" s="6" t="s">
        <v>55</v>
      </c>
      <c r="D105" s="21"/>
    </row>
    <row r="106" spans="2:29">
      <c r="B106" s="12" t="s">
        <v>320</v>
      </c>
      <c r="C106" s="5" t="s">
        <v>54</v>
      </c>
      <c r="D106" s="21">
        <f>SUM(SUMIFS(DataEntry!$F$6:$F$529,DataEntry!$E$6:$E$529,(MDAs!$B106)))</f>
        <v>0</v>
      </c>
      <c r="AC106" t="s">
        <v>320</v>
      </c>
    </row>
    <row r="107" spans="2:29">
      <c r="B107" s="12" t="s">
        <v>321</v>
      </c>
      <c r="C107" s="5" t="s">
        <v>53</v>
      </c>
      <c r="D107" s="21">
        <f>SUM(SUMIFS(DataEntry!$F$6:$F$529,DataEntry!$E$6:$E$529,(MDAs!$B107)))</f>
        <v>0</v>
      </c>
      <c r="AC107" t="s">
        <v>321</v>
      </c>
    </row>
    <row r="108" spans="2:29">
      <c r="B108" s="12" t="s">
        <v>322</v>
      </c>
      <c r="C108" s="5" t="s">
        <v>52</v>
      </c>
      <c r="D108" s="21">
        <f>SUM(SUMIFS(DataEntry!$F$6:$F$529,DataEntry!$E$6:$E$529,(MDAs!$B108)))</f>
        <v>0</v>
      </c>
      <c r="AC108" t="s">
        <v>322</v>
      </c>
    </row>
    <row r="109" spans="2:29">
      <c r="B109" s="12" t="s">
        <v>323</v>
      </c>
      <c r="C109" s="5" t="s">
        <v>51</v>
      </c>
      <c r="D109" s="21">
        <f>SUM(SUMIFS(DataEntry!$F$6:$F$529,DataEntry!$E$6:$E$529,(MDAs!$B109)))</f>
        <v>0</v>
      </c>
      <c r="AC109" t="s">
        <v>323</v>
      </c>
    </row>
    <row r="110" spans="2:29">
      <c r="B110" s="12" t="s">
        <v>324</v>
      </c>
      <c r="C110" s="5" t="s">
        <v>50</v>
      </c>
      <c r="D110" s="21">
        <f>SUM(SUMIFS(DataEntry!$F$6:$F$529,DataEntry!$E$6:$E$529,(MDAs!$B110)))</f>
        <v>30000000</v>
      </c>
      <c r="AC110" t="s">
        <v>324</v>
      </c>
    </row>
    <row r="111" spans="2:29">
      <c r="B111" s="12" t="s">
        <v>325</v>
      </c>
      <c r="C111" s="5" t="s">
        <v>49</v>
      </c>
      <c r="D111" s="21">
        <f>SUM(SUMIFS(DataEntry!$F$6:$F$529,DataEntry!$E$6:$E$529,(MDAs!$B111)))</f>
        <v>0</v>
      </c>
      <c r="AC111" t="s">
        <v>325</v>
      </c>
    </row>
    <row r="112" spans="2:29">
      <c r="B112" s="12" t="s">
        <v>326</v>
      </c>
      <c r="C112" s="5" t="s">
        <v>48</v>
      </c>
      <c r="D112" s="21">
        <f>SUM(SUMIFS(DataEntry!$F$6:$F$529,DataEntry!$E$6:$E$529,(MDAs!$B112)))</f>
        <v>0</v>
      </c>
      <c r="AC112" t="s">
        <v>326</v>
      </c>
    </row>
    <row r="113" spans="2:29" ht="15.75" thickBot="1">
      <c r="B113" s="15" t="s">
        <v>327</v>
      </c>
      <c r="C113" s="5" t="s">
        <v>47</v>
      </c>
      <c r="D113" s="21">
        <f>SUM(SUMIFS(DataEntry!$F$6:$F$529,DataEntry!$E$6:$E$529,(MDAs!$B113)))</f>
        <v>0</v>
      </c>
      <c r="AC113" t="s">
        <v>327</v>
      </c>
    </row>
    <row r="114" spans="2:29" ht="15.75" thickBot="1">
      <c r="B114" s="3"/>
      <c r="C114" s="1" t="s">
        <v>46</v>
      </c>
      <c r="D114" s="22">
        <f>SUM(D106:D113)</f>
        <v>30000000</v>
      </c>
    </row>
    <row r="115" spans="2:29">
      <c r="B115" s="7">
        <v>320105</v>
      </c>
      <c r="C115" s="6" t="s">
        <v>45</v>
      </c>
      <c r="D115" s="21"/>
    </row>
    <row r="116" spans="2:29">
      <c r="B116" s="12" t="s">
        <v>328</v>
      </c>
      <c r="C116" s="5" t="s">
        <v>44</v>
      </c>
      <c r="D116" s="21">
        <f>SUM(SUMIFS(DataEntry!$F$6:$F$529,DataEntry!$E$6:$E$529,(MDAs!$B116)))</f>
        <v>1500000</v>
      </c>
      <c r="AC116" t="s">
        <v>328</v>
      </c>
    </row>
    <row r="117" spans="2:29">
      <c r="B117" s="12" t="s">
        <v>329</v>
      </c>
      <c r="C117" s="5" t="s">
        <v>43</v>
      </c>
      <c r="D117" s="21">
        <f>SUM(SUMIFS(DataEntry!$F$6:$F$529,DataEntry!$E$6:$E$529,(MDAs!$B117)))</f>
        <v>360000</v>
      </c>
      <c r="AC117" t="s">
        <v>329</v>
      </c>
    </row>
    <row r="118" spans="2:29">
      <c r="B118" s="12" t="s">
        <v>330</v>
      </c>
      <c r="C118" s="5" t="s">
        <v>42</v>
      </c>
      <c r="D118" s="21">
        <f>SUM(SUMIFS(DataEntry!$F$6:$F$529,DataEntry!$E$6:$E$529,(MDAs!$B118)))</f>
        <v>0</v>
      </c>
      <c r="AC118" t="s">
        <v>330</v>
      </c>
    </row>
    <row r="119" spans="2:29">
      <c r="B119" s="12" t="s">
        <v>331</v>
      </c>
      <c r="C119" s="5" t="s">
        <v>41</v>
      </c>
      <c r="D119" s="21">
        <f>SUM(SUMIFS(DataEntry!$F$6:$F$529,DataEntry!$E$6:$E$529,(MDAs!$B119)))</f>
        <v>0</v>
      </c>
      <c r="AC119" t="s">
        <v>331</v>
      </c>
    </row>
    <row r="120" spans="2:29">
      <c r="B120" s="12" t="s">
        <v>332</v>
      </c>
      <c r="C120" s="5" t="s">
        <v>40</v>
      </c>
      <c r="D120" s="21">
        <f>SUM(SUMIFS(DataEntry!$F$6:$F$529,DataEntry!$E$6:$E$529,(MDAs!$B120)))</f>
        <v>280000</v>
      </c>
      <c r="AC120" t="s">
        <v>332</v>
      </c>
    </row>
    <row r="121" spans="2:29">
      <c r="B121" s="12" t="s">
        <v>333</v>
      </c>
      <c r="C121" s="5" t="s">
        <v>39</v>
      </c>
      <c r="D121" s="21">
        <f>SUM(SUMIFS(DataEntry!$F$6:$F$529,DataEntry!$E$6:$E$529,(MDAs!$B121)))</f>
        <v>0</v>
      </c>
      <c r="AC121" t="s">
        <v>333</v>
      </c>
    </row>
    <row r="122" spans="2:29">
      <c r="B122" s="12" t="s">
        <v>334</v>
      </c>
      <c r="C122" s="5" t="s">
        <v>38</v>
      </c>
      <c r="D122" s="21">
        <f>SUM(SUMIFS(DataEntry!$F$6:$F$529,DataEntry!$E$6:$E$529,(MDAs!$B122)))</f>
        <v>0</v>
      </c>
      <c r="AC122" t="s">
        <v>334</v>
      </c>
    </row>
    <row r="123" spans="2:29">
      <c r="B123" s="12" t="s">
        <v>335</v>
      </c>
      <c r="C123" s="5" t="s">
        <v>37</v>
      </c>
      <c r="D123" s="21">
        <f>SUM(SUMIFS(DataEntry!$F$6:$F$529,DataEntry!$E$6:$E$529,(MDAs!$B123)))</f>
        <v>450000</v>
      </c>
      <c r="AC123" t="s">
        <v>335</v>
      </c>
    </row>
    <row r="124" spans="2:29" ht="15.75" thickBot="1">
      <c r="B124" s="15" t="s">
        <v>336</v>
      </c>
      <c r="C124" s="5" t="s">
        <v>36</v>
      </c>
      <c r="D124" s="21">
        <f>SUM(SUMIFS(DataEntry!$F$6:$F$529,DataEntry!$E$6:$E$529,(MDAs!$B124)))</f>
        <v>0</v>
      </c>
      <c r="AC124" t="s">
        <v>336</v>
      </c>
    </row>
    <row r="125" spans="2:29" ht="15.75" thickBot="1">
      <c r="B125" s="3"/>
      <c r="C125" s="1" t="s">
        <v>35</v>
      </c>
      <c r="D125" s="22">
        <f>SUM(D116:D124)</f>
        <v>2590000</v>
      </c>
    </row>
    <row r="126" spans="2:29">
      <c r="B126" s="7">
        <v>320106</v>
      </c>
      <c r="C126" s="6" t="s">
        <v>34</v>
      </c>
      <c r="D126" s="21"/>
    </row>
    <row r="127" spans="2:29">
      <c r="B127" s="12" t="s">
        <v>337</v>
      </c>
      <c r="C127" s="5" t="s">
        <v>33</v>
      </c>
      <c r="D127" s="21">
        <f>SUM(SUMIFS(DataEntry!$F$6:$F$529,DataEntry!$E$6:$E$529,(MDAs!$B127)))</f>
        <v>250000</v>
      </c>
      <c r="AC127" t="s">
        <v>337</v>
      </c>
    </row>
    <row r="128" spans="2:29">
      <c r="B128" s="12" t="s">
        <v>338</v>
      </c>
      <c r="C128" s="5" t="s">
        <v>32</v>
      </c>
      <c r="D128" s="21">
        <f>SUM(SUMIFS(DataEntry!$F$6:$F$529,DataEntry!$E$6:$E$529,(MDAs!$B128)))</f>
        <v>400000</v>
      </c>
      <c r="AC128" t="s">
        <v>338</v>
      </c>
    </row>
    <row r="129" spans="2:29">
      <c r="B129" s="12" t="s">
        <v>339</v>
      </c>
      <c r="C129" s="5" t="s">
        <v>31</v>
      </c>
      <c r="D129" s="21">
        <f>SUM(SUMIFS(DataEntry!$F$6:$F$529,DataEntry!$E$6:$E$529,(MDAs!$B129)))</f>
        <v>400000</v>
      </c>
      <c r="AC129" t="s">
        <v>339</v>
      </c>
    </row>
    <row r="130" spans="2:29">
      <c r="B130" s="12" t="s">
        <v>340</v>
      </c>
      <c r="C130" s="5" t="s">
        <v>30</v>
      </c>
      <c r="D130" s="21">
        <f>SUM(SUMIFS(DataEntry!$F$6:$F$529,DataEntry!$E$6:$E$529,(MDAs!$B130)))</f>
        <v>140000</v>
      </c>
      <c r="AC130" t="s">
        <v>340</v>
      </c>
    </row>
    <row r="131" spans="2:29">
      <c r="B131" s="12" t="s">
        <v>341</v>
      </c>
      <c r="C131" s="5" t="s">
        <v>29</v>
      </c>
      <c r="D131" s="21">
        <f>SUM(SUMIFS(DataEntry!$F$6:$F$529,DataEntry!$E$6:$E$529,(MDAs!$B131)))</f>
        <v>0</v>
      </c>
      <c r="AC131" t="s">
        <v>341</v>
      </c>
    </row>
    <row r="132" spans="2:29">
      <c r="B132" s="12" t="s">
        <v>342</v>
      </c>
      <c r="C132" s="5" t="s">
        <v>28</v>
      </c>
      <c r="D132" s="21">
        <f>SUM(SUMIFS(DataEntry!$F$6:$F$529,DataEntry!$E$6:$E$529,(MDAs!$B132)))</f>
        <v>1100000</v>
      </c>
      <c r="AC132" t="s">
        <v>342</v>
      </c>
    </row>
    <row r="133" spans="2:29">
      <c r="B133" s="12" t="s">
        <v>343</v>
      </c>
      <c r="C133" s="5" t="s">
        <v>27</v>
      </c>
      <c r="D133" s="21">
        <f>SUM(SUMIFS(DataEntry!$F$6:$F$529,DataEntry!$E$6:$E$529,(MDAs!$B133)))</f>
        <v>0</v>
      </c>
      <c r="AC133" t="s">
        <v>343</v>
      </c>
    </row>
    <row r="134" spans="2:29">
      <c r="B134" s="12" t="s">
        <v>344</v>
      </c>
      <c r="C134" s="5" t="s">
        <v>26</v>
      </c>
      <c r="D134" s="21">
        <f>SUM(SUMIFS(DataEntry!$F$6:$F$529,DataEntry!$E$6:$E$529,(MDAs!$B134)))</f>
        <v>60000</v>
      </c>
      <c r="AC134" t="s">
        <v>344</v>
      </c>
    </row>
    <row r="135" spans="2:29">
      <c r="B135" s="12" t="s">
        <v>345</v>
      </c>
      <c r="C135" s="5" t="s">
        <v>25</v>
      </c>
      <c r="D135" s="21">
        <f>SUM(SUMIFS(DataEntry!$F$6:$F$529,DataEntry!$E$6:$E$529,(MDAs!$B135)))</f>
        <v>60000</v>
      </c>
      <c r="AC135" t="s">
        <v>345</v>
      </c>
    </row>
    <row r="136" spans="2:29" ht="15.75" thickBot="1">
      <c r="B136" s="15" t="s">
        <v>346</v>
      </c>
      <c r="C136" s="5" t="s">
        <v>24</v>
      </c>
      <c r="D136" s="21">
        <f>SUM(SUMIFS(DataEntry!$F$6:$F$529,DataEntry!$E$6:$E$529,(MDAs!$B136)))</f>
        <v>0</v>
      </c>
      <c r="AC136" t="s">
        <v>346</v>
      </c>
    </row>
    <row r="137" spans="2:29" ht="15.75" thickBot="1">
      <c r="B137" s="3"/>
      <c r="C137" s="1" t="s">
        <v>23</v>
      </c>
      <c r="D137" s="22">
        <f>SUM(D127:D136)</f>
        <v>2410000</v>
      </c>
    </row>
    <row r="138" spans="2:29">
      <c r="B138" s="7">
        <v>320107</v>
      </c>
      <c r="C138" s="6" t="s">
        <v>22</v>
      </c>
      <c r="D138" s="21"/>
    </row>
    <row r="139" spans="2:29" ht="15.75" thickBot="1">
      <c r="B139" s="15" t="s">
        <v>347</v>
      </c>
      <c r="C139" s="5" t="s">
        <v>21</v>
      </c>
      <c r="D139" s="21">
        <f>SUM(SUMIFS(DataEntry!$F$6:$F$529,DataEntry!$E$6:$E$529,(MDAs!$B139)))</f>
        <v>0</v>
      </c>
      <c r="AC139" t="s">
        <v>347</v>
      </c>
    </row>
    <row r="140" spans="2:29" ht="15.75" thickBot="1">
      <c r="B140" s="3"/>
      <c r="C140" s="1" t="s">
        <v>20</v>
      </c>
      <c r="D140" s="22">
        <f>SUM(D139)</f>
        <v>0</v>
      </c>
    </row>
    <row r="141" spans="2:29">
      <c r="B141" s="7">
        <v>320108</v>
      </c>
      <c r="C141" s="6" t="s">
        <v>19</v>
      </c>
      <c r="D141" s="21"/>
    </row>
    <row r="142" spans="2:29" ht="15.75" thickBot="1">
      <c r="B142" s="15" t="s">
        <v>348</v>
      </c>
      <c r="C142" s="5" t="s">
        <v>18</v>
      </c>
      <c r="D142" s="21">
        <f>SUM(SUMIFS(DataEntry!$F$6:$F$529,DataEntry!$E$6:$E$529,(MDAs!$B142)))</f>
        <v>0</v>
      </c>
      <c r="AC142" t="s">
        <v>348</v>
      </c>
    </row>
    <row r="143" spans="2:29" ht="15.75" thickBot="1">
      <c r="B143" s="17"/>
      <c r="C143" s="1" t="s">
        <v>17</v>
      </c>
      <c r="D143" s="22">
        <f>SUM(D142)</f>
        <v>0</v>
      </c>
    </row>
    <row r="144" spans="2:29">
      <c r="B144" s="18">
        <v>320109</v>
      </c>
      <c r="C144" s="6" t="s">
        <v>16</v>
      </c>
      <c r="D144" s="21"/>
    </row>
    <row r="145" spans="2:29">
      <c r="B145" s="12" t="s">
        <v>349</v>
      </c>
      <c r="C145" s="5" t="s">
        <v>15</v>
      </c>
      <c r="D145" s="21">
        <f>SUM(SUMIFS(DataEntry!$F$6:$F$529,DataEntry!$E$6:$E$529,(MDAs!$B145)))</f>
        <v>0</v>
      </c>
      <c r="AC145" t="s">
        <v>349</v>
      </c>
    </row>
    <row r="146" spans="2:29">
      <c r="B146" s="12" t="s">
        <v>350</v>
      </c>
      <c r="C146" s="5" t="s">
        <v>14</v>
      </c>
      <c r="D146" s="21">
        <f>SUM(SUMIFS(DataEntry!$F$6:$F$529,DataEntry!$E$6:$E$529,(MDAs!$B146)))</f>
        <v>0</v>
      </c>
      <c r="AC146" t="s">
        <v>350</v>
      </c>
    </row>
    <row r="147" spans="2:29">
      <c r="B147" s="12" t="s">
        <v>351</v>
      </c>
      <c r="C147" s="5" t="s">
        <v>13</v>
      </c>
      <c r="D147" s="21">
        <f>SUM(SUMIFS(DataEntry!$F$6:$F$529,DataEntry!$E$6:$E$529,(MDAs!$B147)))</f>
        <v>0</v>
      </c>
      <c r="AC147" t="s">
        <v>351</v>
      </c>
    </row>
    <row r="148" spans="2:29" ht="15.75" thickBot="1">
      <c r="B148" s="15" t="s">
        <v>352</v>
      </c>
      <c r="C148" s="5" t="s">
        <v>12</v>
      </c>
      <c r="D148" s="21">
        <f>SUM(SUMIFS(DataEntry!$F$6:$F$529,DataEntry!$E$6:$E$529,(MDAs!$B148)))</f>
        <v>0</v>
      </c>
      <c r="AC148" t="s">
        <v>352</v>
      </c>
    </row>
    <row r="149" spans="2:29" ht="15.75" thickBot="1">
      <c r="B149" s="3"/>
      <c r="C149" s="1" t="s">
        <v>11</v>
      </c>
      <c r="D149" s="22">
        <f>SUM(D145:D148)</f>
        <v>0</v>
      </c>
    </row>
    <row r="150" spans="2:29">
      <c r="B150" s="7">
        <v>320110</v>
      </c>
      <c r="C150" s="6" t="s">
        <v>10</v>
      </c>
      <c r="D150" s="21"/>
    </row>
    <row r="151" spans="2:29" ht="15.75" thickBot="1">
      <c r="B151" s="15" t="s">
        <v>353</v>
      </c>
      <c r="C151" s="5" t="s">
        <v>10</v>
      </c>
      <c r="D151" s="21">
        <f>SUM(SUMIFS(DataEntry!$F$6:$F$529,DataEntry!$E$6:$E$529,(MDAs!$B151)))</f>
        <v>0</v>
      </c>
      <c r="AC151" t="s">
        <v>353</v>
      </c>
    </row>
    <row r="152" spans="2:29" ht="15.75" thickBot="1">
      <c r="B152" s="3"/>
      <c r="C152" s="1" t="s">
        <v>9</v>
      </c>
      <c r="D152" s="22">
        <f>SUM(D151)</f>
        <v>0</v>
      </c>
    </row>
    <row r="153" spans="2:29">
      <c r="B153" s="7">
        <v>320201</v>
      </c>
      <c r="C153" s="6" t="s">
        <v>8</v>
      </c>
      <c r="D153" s="21"/>
    </row>
    <row r="154" spans="2:29">
      <c r="B154" s="12" t="s">
        <v>354</v>
      </c>
      <c r="C154" s="5" t="s">
        <v>7</v>
      </c>
      <c r="D154" s="21">
        <f>SUM(SUMIFS(DataEntry!$F$6:$F$529,DataEntry!$E$6:$E$529,(MDAs!$B154)))</f>
        <v>0</v>
      </c>
      <c r="AC154" t="s">
        <v>354</v>
      </c>
    </row>
    <row r="155" spans="2:29">
      <c r="B155" s="12" t="s">
        <v>355</v>
      </c>
      <c r="C155" s="5" t="s">
        <v>6</v>
      </c>
      <c r="D155" s="21">
        <f>SUM(SUMIFS(DataEntry!$F$6:$F$529,DataEntry!$E$6:$E$529,(MDAs!$B155)))</f>
        <v>0</v>
      </c>
      <c r="AC155" t="s">
        <v>355</v>
      </c>
    </row>
    <row r="156" spans="2:29">
      <c r="B156" s="12" t="s">
        <v>356</v>
      </c>
      <c r="C156" s="5" t="s">
        <v>5</v>
      </c>
      <c r="D156" s="21">
        <f>SUM(SUMIFS(DataEntry!$F$6:$F$529,DataEntry!$E$6:$E$529,(MDAs!$B156)))</f>
        <v>0</v>
      </c>
      <c r="AC156" t="s">
        <v>356</v>
      </c>
    </row>
    <row r="157" spans="2:29">
      <c r="B157" s="12" t="s">
        <v>357</v>
      </c>
      <c r="C157" s="5" t="s">
        <v>4</v>
      </c>
      <c r="D157" s="21">
        <f>SUM(SUMIFS(DataEntry!$F$6:$F$529,DataEntry!$E$6:$E$529,(MDAs!$B157)))</f>
        <v>0</v>
      </c>
      <c r="AC157" t="s">
        <v>357</v>
      </c>
    </row>
    <row r="158" spans="2:29">
      <c r="B158" s="12" t="s">
        <v>358</v>
      </c>
      <c r="C158" s="5" t="s">
        <v>3</v>
      </c>
      <c r="D158" s="21">
        <f>SUM(SUMIFS(DataEntry!$F$6:$F$529,DataEntry!$E$6:$E$529,(MDAs!$B158)))</f>
        <v>0</v>
      </c>
      <c r="AC158" t="s">
        <v>358</v>
      </c>
    </row>
    <row r="159" spans="2:29">
      <c r="B159" s="12" t="s">
        <v>359</v>
      </c>
      <c r="C159" s="5" t="s">
        <v>2</v>
      </c>
      <c r="D159" s="21">
        <f>SUM(SUMIFS(DataEntry!$F$6:$F$529,DataEntry!$E$6:$E$529,(MDAs!$B159)))</f>
        <v>0</v>
      </c>
      <c r="AC159" t="s">
        <v>359</v>
      </c>
    </row>
    <row r="160" spans="2:29" ht="15.75" thickBot="1">
      <c r="B160" s="15" t="s">
        <v>360</v>
      </c>
      <c r="C160" s="4" t="s">
        <v>1</v>
      </c>
      <c r="D160" s="21">
        <f>SUM(SUMIFS(DataEntry!$F$6:$F$529,DataEntry!$E$6:$E$529,(MDAs!$B160)))</f>
        <v>0</v>
      </c>
      <c r="AC160" t="s">
        <v>360</v>
      </c>
    </row>
    <row r="161" spans="2:4" ht="15.75" thickBot="1">
      <c r="B161" s="3"/>
      <c r="C161" s="1" t="s">
        <v>0</v>
      </c>
      <c r="D161" s="22">
        <f>SUM(D154:D160)</f>
        <v>0</v>
      </c>
    </row>
    <row r="162" spans="2:4" ht="15.75" thickBot="1">
      <c r="B162" s="2"/>
      <c r="C162" s="16" t="s">
        <v>386</v>
      </c>
      <c r="D162" s="22">
        <f>D38+D41+D44+D47+D50+D59+D63+D69+D74+D80+D97+D104+D114+D125+D137+D140+D143+D149+D152+D161</f>
        <v>461000000</v>
      </c>
    </row>
  </sheetData>
  <sheetProtection sheet="1" objects="1" scenarios="1"/>
  <hyperlinks>
    <hyperlink ref="F1" location="DataEntry!A1" tooltip="Back to Data Entry" display="DataEntry"/>
  </hyperlinks>
  <pageMargins left="0.7" right="0.7" top="0.75" bottom="0.75" header="0.3" footer="0.3"/>
  <pageSetup scale="77" orientation="portrait" verticalDpi="0" r:id="rId1"/>
  <colBreaks count="1" manualBreakCount="1">
    <brk id="4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5"/>
  <dimension ref="B1:I30"/>
  <sheetViews>
    <sheetView showGridLines="0" view="pageBreakPreview" zoomScaleSheetLayoutView="100" workbookViewId="0">
      <pane ySplit="6" topLeftCell="A13" activePane="bottomLeft" state="frozen"/>
      <selection pane="bottomLeft" activeCell="E28" sqref="E28"/>
    </sheetView>
  </sheetViews>
  <sheetFormatPr defaultRowHeight="15"/>
  <cols>
    <col min="1" max="1" width="9.140625" style="25" customWidth="1"/>
    <col min="2" max="2" width="10.42578125" style="26" customWidth="1"/>
    <col min="3" max="3" width="41.85546875" style="25" bestFit="1" customWidth="1"/>
    <col min="4" max="4" width="16.85546875" style="25" bestFit="1" customWidth="1"/>
    <col min="5" max="9" width="16" style="25" customWidth="1"/>
    <col min="10" max="257" width="9.140625" style="25"/>
    <col min="258" max="258" width="11.140625" style="25" customWidth="1"/>
    <col min="259" max="259" width="41.85546875" style="25" bestFit="1" customWidth="1"/>
    <col min="260" max="265" width="16" style="25" customWidth="1"/>
    <col min="266" max="513" width="9.140625" style="25"/>
    <col min="514" max="514" width="11.140625" style="25" customWidth="1"/>
    <col min="515" max="515" width="41.85546875" style="25" bestFit="1" customWidth="1"/>
    <col min="516" max="521" width="16" style="25" customWidth="1"/>
    <col min="522" max="769" width="9.140625" style="25"/>
    <col min="770" max="770" width="11.140625" style="25" customWidth="1"/>
    <col min="771" max="771" width="41.85546875" style="25" bestFit="1" customWidth="1"/>
    <col min="772" max="777" width="16" style="25" customWidth="1"/>
    <col min="778" max="1025" width="9.140625" style="25"/>
    <col min="1026" max="1026" width="11.140625" style="25" customWidth="1"/>
    <col min="1027" max="1027" width="41.85546875" style="25" bestFit="1" customWidth="1"/>
    <col min="1028" max="1033" width="16" style="25" customWidth="1"/>
    <col min="1034" max="1281" width="9.140625" style="25"/>
    <col min="1282" max="1282" width="11.140625" style="25" customWidth="1"/>
    <col min="1283" max="1283" width="41.85546875" style="25" bestFit="1" customWidth="1"/>
    <col min="1284" max="1289" width="16" style="25" customWidth="1"/>
    <col min="1290" max="1537" width="9.140625" style="25"/>
    <col min="1538" max="1538" width="11.140625" style="25" customWidth="1"/>
    <col min="1539" max="1539" width="41.85546875" style="25" bestFit="1" customWidth="1"/>
    <col min="1540" max="1545" width="16" style="25" customWidth="1"/>
    <col min="1546" max="1793" width="9.140625" style="25"/>
    <col min="1794" max="1794" width="11.140625" style="25" customWidth="1"/>
    <col min="1795" max="1795" width="41.85546875" style="25" bestFit="1" customWidth="1"/>
    <col min="1796" max="1801" width="16" style="25" customWidth="1"/>
    <col min="1802" max="2049" width="9.140625" style="25"/>
    <col min="2050" max="2050" width="11.140625" style="25" customWidth="1"/>
    <col min="2051" max="2051" width="41.85546875" style="25" bestFit="1" customWidth="1"/>
    <col min="2052" max="2057" width="16" style="25" customWidth="1"/>
    <col min="2058" max="2305" width="9.140625" style="25"/>
    <col min="2306" max="2306" width="11.140625" style="25" customWidth="1"/>
    <col min="2307" max="2307" width="41.85546875" style="25" bestFit="1" customWidth="1"/>
    <col min="2308" max="2313" width="16" style="25" customWidth="1"/>
    <col min="2314" max="2561" width="9.140625" style="25"/>
    <col min="2562" max="2562" width="11.140625" style="25" customWidth="1"/>
    <col min="2563" max="2563" width="41.85546875" style="25" bestFit="1" customWidth="1"/>
    <col min="2564" max="2569" width="16" style="25" customWidth="1"/>
    <col min="2570" max="2817" width="9.140625" style="25"/>
    <col min="2818" max="2818" width="11.140625" style="25" customWidth="1"/>
    <col min="2819" max="2819" width="41.85546875" style="25" bestFit="1" customWidth="1"/>
    <col min="2820" max="2825" width="16" style="25" customWidth="1"/>
    <col min="2826" max="3073" width="9.140625" style="25"/>
    <col min="3074" max="3074" width="11.140625" style="25" customWidth="1"/>
    <col min="3075" max="3075" width="41.85546875" style="25" bestFit="1" customWidth="1"/>
    <col min="3076" max="3081" width="16" style="25" customWidth="1"/>
    <col min="3082" max="3329" width="9.140625" style="25"/>
    <col min="3330" max="3330" width="11.140625" style="25" customWidth="1"/>
    <col min="3331" max="3331" width="41.85546875" style="25" bestFit="1" customWidth="1"/>
    <col min="3332" max="3337" width="16" style="25" customWidth="1"/>
    <col min="3338" max="3585" width="9.140625" style="25"/>
    <col min="3586" max="3586" width="11.140625" style="25" customWidth="1"/>
    <col min="3587" max="3587" width="41.85546875" style="25" bestFit="1" customWidth="1"/>
    <col min="3588" max="3593" width="16" style="25" customWidth="1"/>
    <col min="3594" max="3841" width="9.140625" style="25"/>
    <col min="3842" max="3842" width="11.140625" style="25" customWidth="1"/>
    <col min="3843" max="3843" width="41.85546875" style="25" bestFit="1" customWidth="1"/>
    <col min="3844" max="3849" width="16" style="25" customWidth="1"/>
    <col min="3850" max="4097" width="9.140625" style="25"/>
    <col min="4098" max="4098" width="11.140625" style="25" customWidth="1"/>
    <col min="4099" max="4099" width="41.85546875" style="25" bestFit="1" customWidth="1"/>
    <col min="4100" max="4105" width="16" style="25" customWidth="1"/>
    <col min="4106" max="4353" width="9.140625" style="25"/>
    <col min="4354" max="4354" width="11.140625" style="25" customWidth="1"/>
    <col min="4355" max="4355" width="41.85546875" style="25" bestFit="1" customWidth="1"/>
    <col min="4356" max="4361" width="16" style="25" customWidth="1"/>
    <col min="4362" max="4609" width="9.140625" style="25"/>
    <col min="4610" max="4610" width="11.140625" style="25" customWidth="1"/>
    <col min="4611" max="4611" width="41.85546875" style="25" bestFit="1" customWidth="1"/>
    <col min="4612" max="4617" width="16" style="25" customWidth="1"/>
    <col min="4618" max="4865" width="9.140625" style="25"/>
    <col min="4866" max="4866" width="11.140625" style="25" customWidth="1"/>
    <col min="4867" max="4867" width="41.85546875" style="25" bestFit="1" customWidth="1"/>
    <col min="4868" max="4873" width="16" style="25" customWidth="1"/>
    <col min="4874" max="5121" width="9.140625" style="25"/>
    <col min="5122" max="5122" width="11.140625" style="25" customWidth="1"/>
    <col min="5123" max="5123" width="41.85546875" style="25" bestFit="1" customWidth="1"/>
    <col min="5124" max="5129" width="16" style="25" customWidth="1"/>
    <col min="5130" max="5377" width="9.140625" style="25"/>
    <col min="5378" max="5378" width="11.140625" style="25" customWidth="1"/>
    <col min="5379" max="5379" width="41.85546875" style="25" bestFit="1" customWidth="1"/>
    <col min="5380" max="5385" width="16" style="25" customWidth="1"/>
    <col min="5386" max="5633" width="9.140625" style="25"/>
    <col min="5634" max="5634" width="11.140625" style="25" customWidth="1"/>
    <col min="5635" max="5635" width="41.85546875" style="25" bestFit="1" customWidth="1"/>
    <col min="5636" max="5641" width="16" style="25" customWidth="1"/>
    <col min="5642" max="5889" width="9.140625" style="25"/>
    <col min="5890" max="5890" width="11.140625" style="25" customWidth="1"/>
    <col min="5891" max="5891" width="41.85546875" style="25" bestFit="1" customWidth="1"/>
    <col min="5892" max="5897" width="16" style="25" customWidth="1"/>
    <col min="5898" max="6145" width="9.140625" style="25"/>
    <col min="6146" max="6146" width="11.140625" style="25" customWidth="1"/>
    <col min="6147" max="6147" width="41.85546875" style="25" bestFit="1" customWidth="1"/>
    <col min="6148" max="6153" width="16" style="25" customWidth="1"/>
    <col min="6154" max="6401" width="9.140625" style="25"/>
    <col min="6402" max="6402" width="11.140625" style="25" customWidth="1"/>
    <col min="6403" max="6403" width="41.85546875" style="25" bestFit="1" customWidth="1"/>
    <col min="6404" max="6409" width="16" style="25" customWidth="1"/>
    <col min="6410" max="6657" width="9.140625" style="25"/>
    <col min="6658" max="6658" width="11.140625" style="25" customWidth="1"/>
    <col min="6659" max="6659" width="41.85546875" style="25" bestFit="1" customWidth="1"/>
    <col min="6660" max="6665" width="16" style="25" customWidth="1"/>
    <col min="6666" max="6913" width="9.140625" style="25"/>
    <col min="6914" max="6914" width="11.140625" style="25" customWidth="1"/>
    <col min="6915" max="6915" width="41.85546875" style="25" bestFit="1" customWidth="1"/>
    <col min="6916" max="6921" width="16" style="25" customWidth="1"/>
    <col min="6922" max="7169" width="9.140625" style="25"/>
    <col min="7170" max="7170" width="11.140625" style="25" customWidth="1"/>
    <col min="7171" max="7171" width="41.85546875" style="25" bestFit="1" customWidth="1"/>
    <col min="7172" max="7177" width="16" style="25" customWidth="1"/>
    <col min="7178" max="7425" width="9.140625" style="25"/>
    <col min="7426" max="7426" width="11.140625" style="25" customWidth="1"/>
    <col min="7427" max="7427" width="41.85546875" style="25" bestFit="1" customWidth="1"/>
    <col min="7428" max="7433" width="16" style="25" customWidth="1"/>
    <col min="7434" max="7681" width="9.140625" style="25"/>
    <col min="7682" max="7682" width="11.140625" style="25" customWidth="1"/>
    <col min="7683" max="7683" width="41.85546875" style="25" bestFit="1" customWidth="1"/>
    <col min="7684" max="7689" width="16" style="25" customWidth="1"/>
    <col min="7690" max="7937" width="9.140625" style="25"/>
    <col min="7938" max="7938" width="11.140625" style="25" customWidth="1"/>
    <col min="7939" max="7939" width="41.85546875" style="25" bestFit="1" customWidth="1"/>
    <col min="7940" max="7945" width="16" style="25" customWidth="1"/>
    <col min="7946" max="8193" width="9.140625" style="25"/>
    <col min="8194" max="8194" width="11.140625" style="25" customWidth="1"/>
    <col min="8195" max="8195" width="41.85546875" style="25" bestFit="1" customWidth="1"/>
    <col min="8196" max="8201" width="16" style="25" customWidth="1"/>
    <col min="8202" max="8449" width="9.140625" style="25"/>
    <col min="8450" max="8450" width="11.140625" style="25" customWidth="1"/>
    <col min="8451" max="8451" width="41.85546875" style="25" bestFit="1" customWidth="1"/>
    <col min="8452" max="8457" width="16" style="25" customWidth="1"/>
    <col min="8458" max="8705" width="9.140625" style="25"/>
    <col min="8706" max="8706" width="11.140625" style="25" customWidth="1"/>
    <col min="8707" max="8707" width="41.85546875" style="25" bestFit="1" customWidth="1"/>
    <col min="8708" max="8713" width="16" style="25" customWidth="1"/>
    <col min="8714" max="8961" width="9.140625" style="25"/>
    <col min="8962" max="8962" width="11.140625" style="25" customWidth="1"/>
    <col min="8963" max="8963" width="41.85546875" style="25" bestFit="1" customWidth="1"/>
    <col min="8964" max="8969" width="16" style="25" customWidth="1"/>
    <col min="8970" max="9217" width="9.140625" style="25"/>
    <col min="9218" max="9218" width="11.140625" style="25" customWidth="1"/>
    <col min="9219" max="9219" width="41.85546875" style="25" bestFit="1" customWidth="1"/>
    <col min="9220" max="9225" width="16" style="25" customWidth="1"/>
    <col min="9226" max="9473" width="9.140625" style="25"/>
    <col min="9474" max="9474" width="11.140625" style="25" customWidth="1"/>
    <col min="9475" max="9475" width="41.85546875" style="25" bestFit="1" customWidth="1"/>
    <col min="9476" max="9481" width="16" style="25" customWidth="1"/>
    <col min="9482" max="9729" width="9.140625" style="25"/>
    <col min="9730" max="9730" width="11.140625" style="25" customWidth="1"/>
    <col min="9731" max="9731" width="41.85546875" style="25" bestFit="1" customWidth="1"/>
    <col min="9732" max="9737" width="16" style="25" customWidth="1"/>
    <col min="9738" max="9985" width="9.140625" style="25"/>
    <col min="9986" max="9986" width="11.140625" style="25" customWidth="1"/>
    <col min="9987" max="9987" width="41.85546875" style="25" bestFit="1" customWidth="1"/>
    <col min="9988" max="9993" width="16" style="25" customWidth="1"/>
    <col min="9994" max="10241" width="9.140625" style="25"/>
    <col min="10242" max="10242" width="11.140625" style="25" customWidth="1"/>
    <col min="10243" max="10243" width="41.85546875" style="25" bestFit="1" customWidth="1"/>
    <col min="10244" max="10249" width="16" style="25" customWidth="1"/>
    <col min="10250" max="10497" width="9.140625" style="25"/>
    <col min="10498" max="10498" width="11.140625" style="25" customWidth="1"/>
    <col min="10499" max="10499" width="41.85546875" style="25" bestFit="1" customWidth="1"/>
    <col min="10500" max="10505" width="16" style="25" customWidth="1"/>
    <col min="10506" max="10753" width="9.140625" style="25"/>
    <col min="10754" max="10754" width="11.140625" style="25" customWidth="1"/>
    <col min="10755" max="10755" width="41.85546875" style="25" bestFit="1" customWidth="1"/>
    <col min="10756" max="10761" width="16" style="25" customWidth="1"/>
    <col min="10762" max="11009" width="9.140625" style="25"/>
    <col min="11010" max="11010" width="11.140625" style="25" customWidth="1"/>
    <col min="11011" max="11011" width="41.85546875" style="25" bestFit="1" customWidth="1"/>
    <col min="11012" max="11017" width="16" style="25" customWidth="1"/>
    <col min="11018" max="11265" width="9.140625" style="25"/>
    <col min="11266" max="11266" width="11.140625" style="25" customWidth="1"/>
    <col min="11267" max="11267" width="41.85546875" style="25" bestFit="1" customWidth="1"/>
    <col min="11268" max="11273" width="16" style="25" customWidth="1"/>
    <col min="11274" max="11521" width="9.140625" style="25"/>
    <col min="11522" max="11522" width="11.140625" style="25" customWidth="1"/>
    <col min="11523" max="11523" width="41.85546875" style="25" bestFit="1" customWidth="1"/>
    <col min="11524" max="11529" width="16" style="25" customWidth="1"/>
    <col min="11530" max="11777" width="9.140625" style="25"/>
    <col min="11778" max="11778" width="11.140625" style="25" customWidth="1"/>
    <col min="11779" max="11779" width="41.85546875" style="25" bestFit="1" customWidth="1"/>
    <col min="11780" max="11785" width="16" style="25" customWidth="1"/>
    <col min="11786" max="12033" width="9.140625" style="25"/>
    <col min="12034" max="12034" width="11.140625" style="25" customWidth="1"/>
    <col min="12035" max="12035" width="41.85546875" style="25" bestFit="1" customWidth="1"/>
    <col min="12036" max="12041" width="16" style="25" customWidth="1"/>
    <col min="12042" max="12289" width="9.140625" style="25"/>
    <col min="12290" max="12290" width="11.140625" style="25" customWidth="1"/>
    <col min="12291" max="12291" width="41.85546875" style="25" bestFit="1" customWidth="1"/>
    <col min="12292" max="12297" width="16" style="25" customWidth="1"/>
    <col min="12298" max="12545" width="9.140625" style="25"/>
    <col min="12546" max="12546" width="11.140625" style="25" customWidth="1"/>
    <col min="12547" max="12547" width="41.85546875" style="25" bestFit="1" customWidth="1"/>
    <col min="12548" max="12553" width="16" style="25" customWidth="1"/>
    <col min="12554" max="12801" width="9.140625" style="25"/>
    <col min="12802" max="12802" width="11.140625" style="25" customWidth="1"/>
    <col min="12803" max="12803" width="41.85546875" style="25" bestFit="1" customWidth="1"/>
    <col min="12804" max="12809" width="16" style="25" customWidth="1"/>
    <col min="12810" max="13057" width="9.140625" style="25"/>
    <col min="13058" max="13058" width="11.140625" style="25" customWidth="1"/>
    <col min="13059" max="13059" width="41.85546875" style="25" bestFit="1" customWidth="1"/>
    <col min="13060" max="13065" width="16" style="25" customWidth="1"/>
    <col min="13066" max="13313" width="9.140625" style="25"/>
    <col min="13314" max="13314" width="11.140625" style="25" customWidth="1"/>
    <col min="13315" max="13315" width="41.85546875" style="25" bestFit="1" customWidth="1"/>
    <col min="13316" max="13321" width="16" style="25" customWidth="1"/>
    <col min="13322" max="13569" width="9.140625" style="25"/>
    <col min="13570" max="13570" width="11.140625" style="25" customWidth="1"/>
    <col min="13571" max="13571" width="41.85546875" style="25" bestFit="1" customWidth="1"/>
    <col min="13572" max="13577" width="16" style="25" customWidth="1"/>
    <col min="13578" max="13825" width="9.140625" style="25"/>
    <col min="13826" max="13826" width="11.140625" style="25" customWidth="1"/>
    <col min="13827" max="13827" width="41.85546875" style="25" bestFit="1" customWidth="1"/>
    <col min="13828" max="13833" width="16" style="25" customWidth="1"/>
    <col min="13834" max="14081" width="9.140625" style="25"/>
    <col min="14082" max="14082" width="11.140625" style="25" customWidth="1"/>
    <col min="14083" max="14083" width="41.85546875" style="25" bestFit="1" customWidth="1"/>
    <col min="14084" max="14089" width="16" style="25" customWidth="1"/>
    <col min="14090" max="14337" width="9.140625" style="25"/>
    <col min="14338" max="14338" width="11.140625" style="25" customWidth="1"/>
    <col min="14339" max="14339" width="41.85546875" style="25" bestFit="1" customWidth="1"/>
    <col min="14340" max="14345" width="16" style="25" customWidth="1"/>
    <col min="14346" max="14593" width="9.140625" style="25"/>
    <col min="14594" max="14594" width="11.140625" style="25" customWidth="1"/>
    <col min="14595" max="14595" width="41.85546875" style="25" bestFit="1" customWidth="1"/>
    <col min="14596" max="14601" width="16" style="25" customWidth="1"/>
    <col min="14602" max="14849" width="9.140625" style="25"/>
    <col min="14850" max="14850" width="11.140625" style="25" customWidth="1"/>
    <col min="14851" max="14851" width="41.85546875" style="25" bestFit="1" customWidth="1"/>
    <col min="14852" max="14857" width="16" style="25" customWidth="1"/>
    <col min="14858" max="15105" width="9.140625" style="25"/>
    <col min="15106" max="15106" width="11.140625" style="25" customWidth="1"/>
    <col min="15107" max="15107" width="41.85546875" style="25" bestFit="1" customWidth="1"/>
    <col min="15108" max="15113" width="16" style="25" customWidth="1"/>
    <col min="15114" max="15361" width="9.140625" style="25"/>
    <col min="15362" max="15362" width="11.140625" style="25" customWidth="1"/>
    <col min="15363" max="15363" width="41.85546875" style="25" bestFit="1" customWidth="1"/>
    <col min="15364" max="15369" width="16" style="25" customWidth="1"/>
    <col min="15370" max="15617" width="9.140625" style="25"/>
    <col min="15618" max="15618" width="11.140625" style="25" customWidth="1"/>
    <col min="15619" max="15619" width="41.85546875" style="25" bestFit="1" customWidth="1"/>
    <col min="15620" max="15625" width="16" style="25" customWidth="1"/>
    <col min="15626" max="15873" width="9.140625" style="25"/>
    <col min="15874" max="15874" width="11.140625" style="25" customWidth="1"/>
    <col min="15875" max="15875" width="41.85546875" style="25" bestFit="1" customWidth="1"/>
    <col min="15876" max="15881" width="16" style="25" customWidth="1"/>
    <col min="15882" max="16129" width="9.140625" style="25"/>
    <col min="16130" max="16130" width="11.140625" style="25" customWidth="1"/>
    <col min="16131" max="16131" width="41.85546875" style="25" bestFit="1" customWidth="1"/>
    <col min="16132" max="16137" width="16" style="25" customWidth="1"/>
    <col min="16138" max="16384" width="9.140625" style="25"/>
  </cols>
  <sheetData>
    <row r="1" spans="2:9" ht="16.5">
      <c r="B1" s="38" t="s">
        <v>407</v>
      </c>
      <c r="I1" s="43" t="s">
        <v>416</v>
      </c>
    </row>
    <row r="2" spans="2:9" ht="26.25">
      <c r="C2" s="366" t="s">
        <v>390</v>
      </c>
      <c r="D2" s="366"/>
      <c r="E2" s="366"/>
      <c r="F2" s="366"/>
      <c r="G2" s="366"/>
      <c r="H2" s="366"/>
      <c r="I2" s="318"/>
    </row>
    <row r="3" spans="2:9" ht="15.75" thickBot="1">
      <c r="B3" s="317"/>
      <c r="C3" s="367" t="s">
        <v>515</v>
      </c>
      <c r="D3" s="367"/>
      <c r="E3" s="367"/>
      <c r="F3" s="367"/>
      <c r="G3" s="367"/>
      <c r="H3" s="367"/>
      <c r="I3" s="317"/>
    </row>
    <row r="4" spans="2:9" ht="45">
      <c r="B4" s="136" t="s">
        <v>414</v>
      </c>
      <c r="C4" s="137" t="s">
        <v>391</v>
      </c>
      <c r="D4" s="138" t="s">
        <v>408</v>
      </c>
      <c r="E4" s="138" t="s">
        <v>409</v>
      </c>
      <c r="F4" s="138" t="s">
        <v>410</v>
      </c>
      <c r="G4" s="138" t="s">
        <v>411</v>
      </c>
      <c r="H4" s="138" t="s">
        <v>412</v>
      </c>
      <c r="I4" s="139" t="s">
        <v>413</v>
      </c>
    </row>
    <row r="5" spans="2:9">
      <c r="B5" s="140"/>
      <c r="C5" s="141"/>
      <c r="D5" s="142"/>
      <c r="E5" s="142"/>
      <c r="F5" s="142"/>
      <c r="G5" s="143" t="s">
        <v>392</v>
      </c>
      <c r="H5" s="143" t="s">
        <v>393</v>
      </c>
      <c r="I5" s="144" t="s">
        <v>394</v>
      </c>
    </row>
    <row r="6" spans="2:9" ht="15.75" thickBot="1">
      <c r="B6" s="145"/>
      <c r="C6" s="146"/>
      <c r="D6" s="147" t="s">
        <v>395</v>
      </c>
      <c r="E6" s="147" t="s">
        <v>395</v>
      </c>
      <c r="F6" s="147" t="s">
        <v>395</v>
      </c>
      <c r="G6" s="147" t="s">
        <v>395</v>
      </c>
      <c r="H6" s="147" t="s">
        <v>395</v>
      </c>
      <c r="I6" s="148" t="s">
        <v>395</v>
      </c>
    </row>
    <row r="7" spans="2:9">
      <c r="B7" s="149">
        <v>310501</v>
      </c>
      <c r="C7" s="150" t="s">
        <v>154</v>
      </c>
      <c r="D7" s="102">
        <f>DetailCapitalExp!D44</f>
        <v>645105270</v>
      </c>
      <c r="E7" s="102">
        <f>DetailCapitalExp!E44</f>
        <v>297236520</v>
      </c>
      <c r="F7" s="102">
        <f>DetailCapitalExp!F44</f>
        <v>0</v>
      </c>
      <c r="G7" s="102">
        <f>DetailCapitalExp!G44</f>
        <v>0</v>
      </c>
      <c r="H7" s="102">
        <f>DetailCapitalExp!H44</f>
        <v>0</v>
      </c>
      <c r="I7" s="151">
        <f>DetailCapitalExp!I44</f>
        <v>0</v>
      </c>
    </row>
    <row r="8" spans="2:9">
      <c r="B8" s="152">
        <v>310502</v>
      </c>
      <c r="C8" s="153" t="s">
        <v>117</v>
      </c>
      <c r="D8" s="102">
        <f>DetailCapitalExp!D47</f>
        <v>0</v>
      </c>
      <c r="E8" s="102">
        <f>DetailCapitalExp!E47</f>
        <v>0</v>
      </c>
      <c r="F8" s="102">
        <f>DetailCapitalExp!F47</f>
        <v>0</v>
      </c>
      <c r="G8" s="102">
        <f>DetailCapitalExp!G47</f>
        <v>0</v>
      </c>
      <c r="H8" s="102">
        <f>DetailCapitalExp!H47</f>
        <v>0</v>
      </c>
      <c r="I8" s="151">
        <f>DetailCapitalExp!I47</f>
        <v>0</v>
      </c>
    </row>
    <row r="9" spans="2:9">
      <c r="B9" s="154">
        <v>310601</v>
      </c>
      <c r="C9" s="104" t="s">
        <v>115</v>
      </c>
      <c r="D9" s="102">
        <f>DetailCapitalExp!D50</f>
        <v>0</v>
      </c>
      <c r="E9" s="102">
        <f>DetailCapitalExp!E50</f>
        <v>0</v>
      </c>
      <c r="F9" s="102">
        <f>DetailCapitalExp!F50</f>
        <v>0</v>
      </c>
      <c r="G9" s="102">
        <f>DetailCapitalExp!G50</f>
        <v>0</v>
      </c>
      <c r="H9" s="102">
        <f>DetailCapitalExp!H50</f>
        <v>0</v>
      </c>
      <c r="I9" s="151">
        <f>DetailCapitalExp!I50</f>
        <v>0</v>
      </c>
    </row>
    <row r="10" spans="2:9">
      <c r="B10" s="154">
        <v>310602</v>
      </c>
      <c r="C10" s="104" t="s">
        <v>113</v>
      </c>
      <c r="D10" s="102">
        <f>DetailCapitalExp!D53</f>
        <v>0</v>
      </c>
      <c r="E10" s="102">
        <f>DetailCapitalExp!E53</f>
        <v>0</v>
      </c>
      <c r="F10" s="102">
        <f>DetailCapitalExp!F53</f>
        <v>0</v>
      </c>
      <c r="G10" s="102">
        <f>DetailCapitalExp!G53</f>
        <v>0</v>
      </c>
      <c r="H10" s="102">
        <f>DetailCapitalExp!H53</f>
        <v>0</v>
      </c>
      <c r="I10" s="151">
        <f>DetailCapitalExp!I53</f>
        <v>0</v>
      </c>
    </row>
    <row r="11" spans="2:9">
      <c r="B11" s="154">
        <v>310603</v>
      </c>
      <c r="C11" s="104" t="s">
        <v>111</v>
      </c>
      <c r="D11" s="102">
        <f>DetailCapitalExp!D56</f>
        <v>0</v>
      </c>
      <c r="E11" s="102">
        <f>DetailCapitalExp!E56</f>
        <v>0</v>
      </c>
      <c r="F11" s="102">
        <f>DetailCapitalExp!F56</f>
        <v>0</v>
      </c>
      <c r="G11" s="102">
        <f>DetailCapitalExp!G56</f>
        <v>0</v>
      </c>
      <c r="H11" s="102">
        <f>DetailCapitalExp!H56</f>
        <v>0</v>
      </c>
      <c r="I11" s="151">
        <f>DetailCapitalExp!I56</f>
        <v>0</v>
      </c>
    </row>
    <row r="12" spans="2:9">
      <c r="B12" s="154">
        <v>310901</v>
      </c>
      <c r="C12" s="104" t="s">
        <v>109</v>
      </c>
      <c r="D12" s="102">
        <f>DetailCapitalExp!D65</f>
        <v>0</v>
      </c>
      <c r="E12" s="102">
        <f>DetailCapitalExp!E65</f>
        <v>0</v>
      </c>
      <c r="F12" s="102">
        <f>DetailCapitalExp!F65</f>
        <v>0</v>
      </c>
      <c r="G12" s="102">
        <f>DetailCapitalExp!G65</f>
        <v>0</v>
      </c>
      <c r="H12" s="102">
        <f>DetailCapitalExp!H65</f>
        <v>0</v>
      </c>
      <c r="I12" s="151">
        <f>DetailCapitalExp!I65</f>
        <v>0</v>
      </c>
    </row>
    <row r="13" spans="2:9">
      <c r="B13" s="154">
        <v>310902</v>
      </c>
      <c r="C13" s="104" t="s">
        <v>100</v>
      </c>
      <c r="D13" s="102">
        <f>DetailCapitalExp!D69</f>
        <v>0</v>
      </c>
      <c r="E13" s="102">
        <f>DetailCapitalExp!E69</f>
        <v>0</v>
      </c>
      <c r="F13" s="102">
        <f>DetailCapitalExp!F69</f>
        <v>0</v>
      </c>
      <c r="G13" s="102">
        <f>DetailCapitalExp!G69</f>
        <v>0</v>
      </c>
      <c r="H13" s="102">
        <f>DetailCapitalExp!H69</f>
        <v>0</v>
      </c>
      <c r="I13" s="151">
        <f>DetailCapitalExp!I69</f>
        <v>0</v>
      </c>
    </row>
    <row r="14" spans="2:9">
      <c r="B14" s="154">
        <v>311001</v>
      </c>
      <c r="C14" s="104" t="s">
        <v>96</v>
      </c>
      <c r="D14" s="102">
        <f>DetailCapitalExp!D75</f>
        <v>0</v>
      </c>
      <c r="E14" s="102">
        <f>DetailCapitalExp!E75</f>
        <v>0</v>
      </c>
      <c r="F14" s="102">
        <f>DetailCapitalExp!F75</f>
        <v>0</v>
      </c>
      <c r="G14" s="102">
        <f>DetailCapitalExp!G75</f>
        <v>0</v>
      </c>
      <c r="H14" s="102">
        <f>DetailCapitalExp!H75</f>
        <v>0</v>
      </c>
      <c r="I14" s="151">
        <f>DetailCapitalExp!I75</f>
        <v>0</v>
      </c>
    </row>
    <row r="15" spans="2:9">
      <c r="B15" s="154">
        <v>311002</v>
      </c>
      <c r="C15" s="104" t="s">
        <v>90</v>
      </c>
      <c r="D15" s="102">
        <f>DetailCapitalExp!D80</f>
        <v>0</v>
      </c>
      <c r="E15" s="102">
        <f>DetailCapitalExp!E80</f>
        <v>0</v>
      </c>
      <c r="F15" s="102">
        <f>DetailCapitalExp!F80</f>
        <v>0</v>
      </c>
      <c r="G15" s="102">
        <f>DetailCapitalExp!G80</f>
        <v>0</v>
      </c>
      <c r="H15" s="102">
        <f>DetailCapitalExp!H80</f>
        <v>0</v>
      </c>
      <c r="I15" s="151">
        <f>DetailCapitalExp!I80</f>
        <v>0</v>
      </c>
    </row>
    <row r="16" spans="2:9">
      <c r="B16" s="154">
        <v>320101</v>
      </c>
      <c r="C16" s="104" t="s">
        <v>85</v>
      </c>
      <c r="D16" s="102">
        <f>DetailCapitalExp!D86</f>
        <v>642000000</v>
      </c>
      <c r="E16" s="102">
        <f>DetailCapitalExp!E86</f>
        <v>128763480</v>
      </c>
      <c r="F16" s="102">
        <f>DetailCapitalExp!F86</f>
        <v>0</v>
      </c>
      <c r="G16" s="102">
        <f>DetailCapitalExp!G86</f>
        <v>0</v>
      </c>
      <c r="H16" s="102">
        <f>DetailCapitalExp!H86</f>
        <v>0</v>
      </c>
      <c r="I16" s="151">
        <f>DetailCapitalExp!I86</f>
        <v>0</v>
      </c>
    </row>
    <row r="17" spans="2:9">
      <c r="B17" s="154">
        <v>320102</v>
      </c>
      <c r="C17" s="104" t="s">
        <v>79</v>
      </c>
      <c r="D17" s="102">
        <f>DetailCapitalExp!D103</f>
        <v>0</v>
      </c>
      <c r="E17" s="102">
        <f>DetailCapitalExp!E103</f>
        <v>0</v>
      </c>
      <c r="F17" s="102">
        <f>DetailCapitalExp!F103</f>
        <v>0</v>
      </c>
      <c r="G17" s="102">
        <f>DetailCapitalExp!G103</f>
        <v>0</v>
      </c>
      <c r="H17" s="102">
        <f>DetailCapitalExp!H103</f>
        <v>0</v>
      </c>
      <c r="I17" s="151">
        <f>DetailCapitalExp!I103</f>
        <v>0</v>
      </c>
    </row>
    <row r="18" spans="2:9">
      <c r="B18" s="154">
        <v>320103</v>
      </c>
      <c r="C18" s="104" t="s">
        <v>62</v>
      </c>
      <c r="D18" s="102">
        <f>DetailCapitalExp!D110</f>
        <v>0</v>
      </c>
      <c r="E18" s="102">
        <f>DetailCapitalExp!E110</f>
        <v>0</v>
      </c>
      <c r="F18" s="102">
        <f>DetailCapitalExp!F110</f>
        <v>0</v>
      </c>
      <c r="G18" s="102">
        <f>DetailCapitalExp!G110</f>
        <v>0</v>
      </c>
      <c r="H18" s="102">
        <f>DetailCapitalExp!H110</f>
        <v>0</v>
      </c>
      <c r="I18" s="151">
        <f>DetailCapitalExp!I110</f>
        <v>0</v>
      </c>
    </row>
    <row r="19" spans="2:9">
      <c r="B19" s="154">
        <v>320104</v>
      </c>
      <c r="C19" s="104" t="s">
        <v>55</v>
      </c>
      <c r="D19" s="102">
        <f>DetailCapitalExp!D120</f>
        <v>30000000</v>
      </c>
      <c r="E19" s="102">
        <f>DetailCapitalExp!E120</f>
        <v>30000000</v>
      </c>
      <c r="F19" s="102">
        <f>DetailCapitalExp!F120</f>
        <v>0</v>
      </c>
      <c r="G19" s="102">
        <f>DetailCapitalExp!G120</f>
        <v>0</v>
      </c>
      <c r="H19" s="102">
        <f>DetailCapitalExp!H120</f>
        <v>0</v>
      </c>
      <c r="I19" s="151">
        <f>DetailCapitalExp!I120</f>
        <v>0</v>
      </c>
    </row>
    <row r="20" spans="2:9">
      <c r="B20" s="154">
        <v>320105</v>
      </c>
      <c r="C20" s="104" t="s">
        <v>45</v>
      </c>
      <c r="D20" s="102">
        <f>DetailCapitalExp!D131</f>
        <v>2590000</v>
      </c>
      <c r="E20" s="102">
        <f>DetailCapitalExp!E131</f>
        <v>2590000</v>
      </c>
      <c r="F20" s="102">
        <f>DetailCapitalExp!F131</f>
        <v>0</v>
      </c>
      <c r="G20" s="102">
        <f>DetailCapitalExp!G131</f>
        <v>0</v>
      </c>
      <c r="H20" s="102">
        <f>DetailCapitalExp!H131</f>
        <v>0</v>
      </c>
      <c r="I20" s="151">
        <f>DetailCapitalExp!I131</f>
        <v>0</v>
      </c>
    </row>
    <row r="21" spans="2:9">
      <c r="B21" s="154">
        <v>320106</v>
      </c>
      <c r="C21" s="104" t="s">
        <v>34</v>
      </c>
      <c r="D21" s="102">
        <f>DetailCapitalExp!D143</f>
        <v>2410000</v>
      </c>
      <c r="E21" s="102">
        <f>DetailCapitalExp!E143</f>
        <v>2410000</v>
      </c>
      <c r="F21" s="102">
        <f>DetailCapitalExp!F143</f>
        <v>0</v>
      </c>
      <c r="G21" s="102">
        <f>DetailCapitalExp!G143</f>
        <v>0</v>
      </c>
      <c r="H21" s="102">
        <f>DetailCapitalExp!H143</f>
        <v>0</v>
      </c>
      <c r="I21" s="151">
        <f>DetailCapitalExp!I143</f>
        <v>0</v>
      </c>
    </row>
    <row r="22" spans="2:9" ht="28.5">
      <c r="B22" s="154">
        <v>320107</v>
      </c>
      <c r="C22" s="155" t="s">
        <v>22</v>
      </c>
      <c r="D22" s="102">
        <f>DetailCapitalExp!D146</f>
        <v>0</v>
      </c>
      <c r="E22" s="102">
        <f>DetailCapitalExp!E146</f>
        <v>0</v>
      </c>
      <c r="F22" s="102">
        <f>DetailCapitalExp!F146</f>
        <v>0</v>
      </c>
      <c r="G22" s="102">
        <f>DetailCapitalExp!G146</f>
        <v>0</v>
      </c>
      <c r="H22" s="102">
        <f>DetailCapitalExp!H146</f>
        <v>0</v>
      </c>
      <c r="I22" s="151">
        <f>DetailCapitalExp!I146</f>
        <v>0</v>
      </c>
    </row>
    <row r="23" spans="2:9">
      <c r="B23" s="154">
        <v>320108</v>
      </c>
      <c r="C23" s="104" t="s">
        <v>19</v>
      </c>
      <c r="D23" s="102">
        <f>DetailCapitalExp!D149</f>
        <v>0</v>
      </c>
      <c r="E23" s="102">
        <f>DetailCapitalExp!E149</f>
        <v>0</v>
      </c>
      <c r="F23" s="102">
        <f>DetailCapitalExp!F149</f>
        <v>0</v>
      </c>
      <c r="G23" s="102">
        <f>DetailCapitalExp!G149</f>
        <v>0</v>
      </c>
      <c r="H23" s="102">
        <f>DetailCapitalExp!H149</f>
        <v>0</v>
      </c>
      <c r="I23" s="151">
        <f>DetailCapitalExp!I149</f>
        <v>0</v>
      </c>
    </row>
    <row r="24" spans="2:9">
      <c r="B24" s="154">
        <v>320109</v>
      </c>
      <c r="C24" s="104" t="s">
        <v>16</v>
      </c>
      <c r="D24" s="102">
        <f>DetailCapitalExp!D155</f>
        <v>0</v>
      </c>
      <c r="E24" s="102">
        <f>DetailCapitalExp!E155</f>
        <v>0</v>
      </c>
      <c r="F24" s="102">
        <f>DetailCapitalExp!F155</f>
        <v>0</v>
      </c>
      <c r="G24" s="102">
        <f>DetailCapitalExp!G155</f>
        <v>0</v>
      </c>
      <c r="H24" s="102">
        <f>DetailCapitalExp!H155</f>
        <v>0</v>
      </c>
      <c r="I24" s="151">
        <f>DetailCapitalExp!I155</f>
        <v>0</v>
      </c>
    </row>
    <row r="25" spans="2:9">
      <c r="B25" s="154">
        <v>320110</v>
      </c>
      <c r="C25" s="104" t="s">
        <v>10</v>
      </c>
      <c r="D25" s="102">
        <f>DetailCapitalExp!D158</f>
        <v>0</v>
      </c>
      <c r="E25" s="102">
        <f>DetailCapitalExp!E158</f>
        <v>0</v>
      </c>
      <c r="F25" s="102">
        <f>DetailCapitalExp!F158</f>
        <v>0</v>
      </c>
      <c r="G25" s="102">
        <f>DetailCapitalExp!G158</f>
        <v>0</v>
      </c>
      <c r="H25" s="102">
        <f>DetailCapitalExp!H158</f>
        <v>0</v>
      </c>
      <c r="I25" s="151">
        <f>DetailCapitalExp!I158</f>
        <v>0</v>
      </c>
    </row>
    <row r="26" spans="2:9" ht="15.75" thickBot="1">
      <c r="B26" s="154">
        <v>320201</v>
      </c>
      <c r="C26" s="104" t="s">
        <v>8</v>
      </c>
      <c r="D26" s="102">
        <f>DetailCapitalExp!D167</f>
        <v>0</v>
      </c>
      <c r="E26" s="102">
        <f>DetailCapitalExp!E167</f>
        <v>0</v>
      </c>
      <c r="F26" s="102">
        <f>DetailCapitalExp!F167</f>
        <v>0</v>
      </c>
      <c r="G26" s="102">
        <f>DetailCapitalExp!G167</f>
        <v>0</v>
      </c>
      <c r="H26" s="102">
        <f>DetailCapitalExp!H167</f>
        <v>0</v>
      </c>
      <c r="I26" s="151">
        <f>DetailCapitalExp!I167</f>
        <v>0</v>
      </c>
    </row>
    <row r="27" spans="2:9" ht="15.75" thickBot="1">
      <c r="B27" s="123"/>
      <c r="C27" s="156" t="s">
        <v>386</v>
      </c>
      <c r="D27" s="157">
        <f>SUM(D7:D26)</f>
        <v>1322105270</v>
      </c>
      <c r="E27" s="157">
        <f t="shared" ref="E27:I27" si="0">SUM(E7:E26)</f>
        <v>461000000</v>
      </c>
      <c r="F27" s="157">
        <f t="shared" si="0"/>
        <v>0</v>
      </c>
      <c r="G27" s="157">
        <f t="shared" si="0"/>
        <v>0</v>
      </c>
      <c r="H27" s="157">
        <f t="shared" si="0"/>
        <v>0</v>
      </c>
      <c r="I27" s="158">
        <f t="shared" si="0"/>
        <v>0</v>
      </c>
    </row>
    <row r="29" spans="2:9">
      <c r="D29" s="365">
        <v>25</v>
      </c>
      <c r="E29" s="365"/>
      <c r="F29" s="365"/>
    </row>
    <row r="30" spans="2:9">
      <c r="D30" s="365"/>
      <c r="E30" s="365"/>
      <c r="F30" s="365"/>
    </row>
  </sheetData>
  <sheetProtection sheet="1" formatColumns="0" formatRows="0"/>
  <mergeCells count="3">
    <mergeCell ref="D29:F30"/>
    <mergeCell ref="C2:H2"/>
    <mergeCell ref="C3:H3"/>
  </mergeCells>
  <hyperlinks>
    <hyperlink ref="B1" location="DataEntry!A1" tooltip="Go back to Data Entry" display="Data Entry"/>
    <hyperlink ref="I1" location="DetailCapitalExp!A1" tooltip="Go to Details of Capital Expenditure" display="Capital Details"/>
  </hyperlinks>
  <printOptions horizontalCentered="1"/>
  <pageMargins left="0.67" right="0.25" top="0.75" bottom="0.25" header="0.3" footer="0.3"/>
  <pageSetup paperSize="5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6"/>
  <dimension ref="B1:I180"/>
  <sheetViews>
    <sheetView showGridLines="0" view="pageBreakPreview" topLeftCell="B1" zoomScaleSheetLayoutView="100" workbookViewId="0">
      <pane ySplit="7" topLeftCell="A8" activePane="bottomLeft" state="frozen"/>
      <selection pane="bottomLeft" activeCell="E10" sqref="E10"/>
    </sheetView>
  </sheetViews>
  <sheetFormatPr defaultRowHeight="15"/>
  <cols>
    <col min="2" max="2" width="10.42578125" style="30" customWidth="1"/>
    <col min="3" max="3" width="63.85546875" customWidth="1"/>
    <col min="4" max="7" width="19.28515625" style="31" customWidth="1"/>
    <col min="8" max="9" width="19.28515625" customWidth="1"/>
    <col min="257" max="257" width="12.7109375" customWidth="1"/>
    <col min="258" max="258" width="53.7109375" bestFit="1" customWidth="1"/>
    <col min="259" max="260" width="16.7109375" customWidth="1"/>
    <col min="261" max="264" width="14.85546875" customWidth="1"/>
    <col min="266" max="266" width="16" customWidth="1"/>
    <col min="513" max="513" width="12.7109375" customWidth="1"/>
    <col min="514" max="514" width="53.7109375" bestFit="1" customWidth="1"/>
    <col min="515" max="516" width="16.7109375" customWidth="1"/>
    <col min="517" max="520" width="14.85546875" customWidth="1"/>
    <col min="522" max="522" width="16" customWidth="1"/>
    <col min="769" max="769" width="12.7109375" customWidth="1"/>
    <col min="770" max="770" width="53.7109375" bestFit="1" customWidth="1"/>
    <col min="771" max="772" width="16.7109375" customWidth="1"/>
    <col min="773" max="776" width="14.85546875" customWidth="1"/>
    <col min="778" max="778" width="16" customWidth="1"/>
    <col min="1025" max="1025" width="12.7109375" customWidth="1"/>
    <col min="1026" max="1026" width="53.7109375" bestFit="1" customWidth="1"/>
    <col min="1027" max="1028" width="16.7109375" customWidth="1"/>
    <col min="1029" max="1032" width="14.85546875" customWidth="1"/>
    <col min="1034" max="1034" width="16" customWidth="1"/>
    <col min="1281" max="1281" width="12.7109375" customWidth="1"/>
    <col min="1282" max="1282" width="53.7109375" bestFit="1" customWidth="1"/>
    <col min="1283" max="1284" width="16.7109375" customWidth="1"/>
    <col min="1285" max="1288" width="14.85546875" customWidth="1"/>
    <col min="1290" max="1290" width="16" customWidth="1"/>
    <col min="1537" max="1537" width="12.7109375" customWidth="1"/>
    <col min="1538" max="1538" width="53.7109375" bestFit="1" customWidth="1"/>
    <col min="1539" max="1540" width="16.7109375" customWidth="1"/>
    <col min="1541" max="1544" width="14.85546875" customWidth="1"/>
    <col min="1546" max="1546" width="16" customWidth="1"/>
    <col min="1793" max="1793" width="12.7109375" customWidth="1"/>
    <col min="1794" max="1794" width="53.7109375" bestFit="1" customWidth="1"/>
    <col min="1795" max="1796" width="16.7109375" customWidth="1"/>
    <col min="1797" max="1800" width="14.85546875" customWidth="1"/>
    <col min="1802" max="1802" width="16" customWidth="1"/>
    <col min="2049" max="2049" width="12.7109375" customWidth="1"/>
    <col min="2050" max="2050" width="53.7109375" bestFit="1" customWidth="1"/>
    <col min="2051" max="2052" width="16.7109375" customWidth="1"/>
    <col min="2053" max="2056" width="14.85546875" customWidth="1"/>
    <col min="2058" max="2058" width="16" customWidth="1"/>
    <col min="2305" max="2305" width="12.7109375" customWidth="1"/>
    <col min="2306" max="2306" width="53.7109375" bestFit="1" customWidth="1"/>
    <col min="2307" max="2308" width="16.7109375" customWidth="1"/>
    <col min="2309" max="2312" width="14.85546875" customWidth="1"/>
    <col min="2314" max="2314" width="16" customWidth="1"/>
    <col min="2561" max="2561" width="12.7109375" customWidth="1"/>
    <col min="2562" max="2562" width="53.7109375" bestFit="1" customWidth="1"/>
    <col min="2563" max="2564" width="16.7109375" customWidth="1"/>
    <col min="2565" max="2568" width="14.85546875" customWidth="1"/>
    <col min="2570" max="2570" width="16" customWidth="1"/>
    <col min="2817" max="2817" width="12.7109375" customWidth="1"/>
    <col min="2818" max="2818" width="53.7109375" bestFit="1" customWidth="1"/>
    <col min="2819" max="2820" width="16.7109375" customWidth="1"/>
    <col min="2821" max="2824" width="14.85546875" customWidth="1"/>
    <col min="2826" max="2826" width="16" customWidth="1"/>
    <col min="3073" max="3073" width="12.7109375" customWidth="1"/>
    <col min="3074" max="3074" width="53.7109375" bestFit="1" customWidth="1"/>
    <col min="3075" max="3076" width="16.7109375" customWidth="1"/>
    <col min="3077" max="3080" width="14.85546875" customWidth="1"/>
    <col min="3082" max="3082" width="16" customWidth="1"/>
    <col min="3329" max="3329" width="12.7109375" customWidth="1"/>
    <col min="3330" max="3330" width="53.7109375" bestFit="1" customWidth="1"/>
    <col min="3331" max="3332" width="16.7109375" customWidth="1"/>
    <col min="3333" max="3336" width="14.85546875" customWidth="1"/>
    <col min="3338" max="3338" width="16" customWidth="1"/>
    <col min="3585" max="3585" width="12.7109375" customWidth="1"/>
    <col min="3586" max="3586" width="53.7109375" bestFit="1" customWidth="1"/>
    <col min="3587" max="3588" width="16.7109375" customWidth="1"/>
    <col min="3589" max="3592" width="14.85546875" customWidth="1"/>
    <col min="3594" max="3594" width="16" customWidth="1"/>
    <col min="3841" max="3841" width="12.7109375" customWidth="1"/>
    <col min="3842" max="3842" width="53.7109375" bestFit="1" customWidth="1"/>
    <col min="3843" max="3844" width="16.7109375" customWidth="1"/>
    <col min="3845" max="3848" width="14.85546875" customWidth="1"/>
    <col min="3850" max="3850" width="16" customWidth="1"/>
    <col min="4097" max="4097" width="12.7109375" customWidth="1"/>
    <col min="4098" max="4098" width="53.7109375" bestFit="1" customWidth="1"/>
    <col min="4099" max="4100" width="16.7109375" customWidth="1"/>
    <col min="4101" max="4104" width="14.85546875" customWidth="1"/>
    <col min="4106" max="4106" width="16" customWidth="1"/>
    <col min="4353" max="4353" width="12.7109375" customWidth="1"/>
    <col min="4354" max="4354" width="53.7109375" bestFit="1" customWidth="1"/>
    <col min="4355" max="4356" width="16.7109375" customWidth="1"/>
    <col min="4357" max="4360" width="14.85546875" customWidth="1"/>
    <col min="4362" max="4362" width="16" customWidth="1"/>
    <col min="4609" max="4609" width="12.7109375" customWidth="1"/>
    <col min="4610" max="4610" width="53.7109375" bestFit="1" customWidth="1"/>
    <col min="4611" max="4612" width="16.7109375" customWidth="1"/>
    <col min="4613" max="4616" width="14.85546875" customWidth="1"/>
    <col min="4618" max="4618" width="16" customWidth="1"/>
    <col min="4865" max="4865" width="12.7109375" customWidth="1"/>
    <col min="4866" max="4866" width="53.7109375" bestFit="1" customWidth="1"/>
    <col min="4867" max="4868" width="16.7109375" customWidth="1"/>
    <col min="4869" max="4872" width="14.85546875" customWidth="1"/>
    <col min="4874" max="4874" width="16" customWidth="1"/>
    <col min="5121" max="5121" width="12.7109375" customWidth="1"/>
    <col min="5122" max="5122" width="53.7109375" bestFit="1" customWidth="1"/>
    <col min="5123" max="5124" width="16.7109375" customWidth="1"/>
    <col min="5125" max="5128" width="14.85546875" customWidth="1"/>
    <col min="5130" max="5130" width="16" customWidth="1"/>
    <col min="5377" max="5377" width="12.7109375" customWidth="1"/>
    <col min="5378" max="5378" width="53.7109375" bestFit="1" customWidth="1"/>
    <col min="5379" max="5380" width="16.7109375" customWidth="1"/>
    <col min="5381" max="5384" width="14.85546875" customWidth="1"/>
    <col min="5386" max="5386" width="16" customWidth="1"/>
    <col min="5633" max="5633" width="12.7109375" customWidth="1"/>
    <col min="5634" max="5634" width="53.7109375" bestFit="1" customWidth="1"/>
    <col min="5635" max="5636" width="16.7109375" customWidth="1"/>
    <col min="5637" max="5640" width="14.85546875" customWidth="1"/>
    <col min="5642" max="5642" width="16" customWidth="1"/>
    <col min="5889" max="5889" width="12.7109375" customWidth="1"/>
    <col min="5890" max="5890" width="53.7109375" bestFit="1" customWidth="1"/>
    <col min="5891" max="5892" width="16.7109375" customWidth="1"/>
    <col min="5893" max="5896" width="14.85546875" customWidth="1"/>
    <col min="5898" max="5898" width="16" customWidth="1"/>
    <col min="6145" max="6145" width="12.7109375" customWidth="1"/>
    <col min="6146" max="6146" width="53.7109375" bestFit="1" customWidth="1"/>
    <col min="6147" max="6148" width="16.7109375" customWidth="1"/>
    <col min="6149" max="6152" width="14.85546875" customWidth="1"/>
    <col min="6154" max="6154" width="16" customWidth="1"/>
    <col min="6401" max="6401" width="12.7109375" customWidth="1"/>
    <col min="6402" max="6402" width="53.7109375" bestFit="1" customWidth="1"/>
    <col min="6403" max="6404" width="16.7109375" customWidth="1"/>
    <col min="6405" max="6408" width="14.85546875" customWidth="1"/>
    <col min="6410" max="6410" width="16" customWidth="1"/>
    <col min="6657" max="6657" width="12.7109375" customWidth="1"/>
    <col min="6658" max="6658" width="53.7109375" bestFit="1" customWidth="1"/>
    <col min="6659" max="6660" width="16.7109375" customWidth="1"/>
    <col min="6661" max="6664" width="14.85546875" customWidth="1"/>
    <col min="6666" max="6666" width="16" customWidth="1"/>
    <col min="6913" max="6913" width="12.7109375" customWidth="1"/>
    <col min="6914" max="6914" width="53.7109375" bestFit="1" customWidth="1"/>
    <col min="6915" max="6916" width="16.7109375" customWidth="1"/>
    <col min="6917" max="6920" width="14.85546875" customWidth="1"/>
    <col min="6922" max="6922" width="16" customWidth="1"/>
    <col min="7169" max="7169" width="12.7109375" customWidth="1"/>
    <col min="7170" max="7170" width="53.7109375" bestFit="1" customWidth="1"/>
    <col min="7171" max="7172" width="16.7109375" customWidth="1"/>
    <col min="7173" max="7176" width="14.85546875" customWidth="1"/>
    <col min="7178" max="7178" width="16" customWidth="1"/>
    <col min="7425" max="7425" width="12.7109375" customWidth="1"/>
    <col min="7426" max="7426" width="53.7109375" bestFit="1" customWidth="1"/>
    <col min="7427" max="7428" width="16.7109375" customWidth="1"/>
    <col min="7429" max="7432" width="14.85546875" customWidth="1"/>
    <col min="7434" max="7434" width="16" customWidth="1"/>
    <col min="7681" max="7681" width="12.7109375" customWidth="1"/>
    <col min="7682" max="7682" width="53.7109375" bestFit="1" customWidth="1"/>
    <col min="7683" max="7684" width="16.7109375" customWidth="1"/>
    <col min="7685" max="7688" width="14.85546875" customWidth="1"/>
    <col min="7690" max="7690" width="16" customWidth="1"/>
    <col min="7937" max="7937" width="12.7109375" customWidth="1"/>
    <col min="7938" max="7938" width="53.7109375" bestFit="1" customWidth="1"/>
    <col min="7939" max="7940" width="16.7109375" customWidth="1"/>
    <col min="7941" max="7944" width="14.85546875" customWidth="1"/>
    <col min="7946" max="7946" width="16" customWidth="1"/>
    <col min="8193" max="8193" width="12.7109375" customWidth="1"/>
    <col min="8194" max="8194" width="53.7109375" bestFit="1" customWidth="1"/>
    <col min="8195" max="8196" width="16.7109375" customWidth="1"/>
    <col min="8197" max="8200" width="14.85546875" customWidth="1"/>
    <col min="8202" max="8202" width="16" customWidth="1"/>
    <col min="8449" max="8449" width="12.7109375" customWidth="1"/>
    <col min="8450" max="8450" width="53.7109375" bestFit="1" customWidth="1"/>
    <col min="8451" max="8452" width="16.7109375" customWidth="1"/>
    <col min="8453" max="8456" width="14.85546875" customWidth="1"/>
    <col min="8458" max="8458" width="16" customWidth="1"/>
    <col min="8705" max="8705" width="12.7109375" customWidth="1"/>
    <col min="8706" max="8706" width="53.7109375" bestFit="1" customWidth="1"/>
    <col min="8707" max="8708" width="16.7109375" customWidth="1"/>
    <col min="8709" max="8712" width="14.85546875" customWidth="1"/>
    <col min="8714" max="8714" width="16" customWidth="1"/>
    <col min="8961" max="8961" width="12.7109375" customWidth="1"/>
    <col min="8962" max="8962" width="53.7109375" bestFit="1" customWidth="1"/>
    <col min="8963" max="8964" width="16.7109375" customWidth="1"/>
    <col min="8965" max="8968" width="14.85546875" customWidth="1"/>
    <col min="8970" max="8970" width="16" customWidth="1"/>
    <col min="9217" max="9217" width="12.7109375" customWidth="1"/>
    <col min="9218" max="9218" width="53.7109375" bestFit="1" customWidth="1"/>
    <col min="9219" max="9220" width="16.7109375" customWidth="1"/>
    <col min="9221" max="9224" width="14.85546875" customWidth="1"/>
    <col min="9226" max="9226" width="16" customWidth="1"/>
    <col min="9473" max="9473" width="12.7109375" customWidth="1"/>
    <col min="9474" max="9474" width="53.7109375" bestFit="1" customWidth="1"/>
    <col min="9475" max="9476" width="16.7109375" customWidth="1"/>
    <col min="9477" max="9480" width="14.85546875" customWidth="1"/>
    <col min="9482" max="9482" width="16" customWidth="1"/>
    <col min="9729" max="9729" width="12.7109375" customWidth="1"/>
    <col min="9730" max="9730" width="53.7109375" bestFit="1" customWidth="1"/>
    <col min="9731" max="9732" width="16.7109375" customWidth="1"/>
    <col min="9733" max="9736" width="14.85546875" customWidth="1"/>
    <col min="9738" max="9738" width="16" customWidth="1"/>
    <col min="9985" max="9985" width="12.7109375" customWidth="1"/>
    <col min="9986" max="9986" width="53.7109375" bestFit="1" customWidth="1"/>
    <col min="9987" max="9988" width="16.7109375" customWidth="1"/>
    <col min="9989" max="9992" width="14.85546875" customWidth="1"/>
    <col min="9994" max="9994" width="16" customWidth="1"/>
    <col min="10241" max="10241" width="12.7109375" customWidth="1"/>
    <col min="10242" max="10242" width="53.7109375" bestFit="1" customWidth="1"/>
    <col min="10243" max="10244" width="16.7109375" customWidth="1"/>
    <col min="10245" max="10248" width="14.85546875" customWidth="1"/>
    <col min="10250" max="10250" width="16" customWidth="1"/>
    <col min="10497" max="10497" width="12.7109375" customWidth="1"/>
    <col min="10498" max="10498" width="53.7109375" bestFit="1" customWidth="1"/>
    <col min="10499" max="10500" width="16.7109375" customWidth="1"/>
    <col min="10501" max="10504" width="14.85546875" customWidth="1"/>
    <col min="10506" max="10506" width="16" customWidth="1"/>
    <col min="10753" max="10753" width="12.7109375" customWidth="1"/>
    <col min="10754" max="10754" width="53.7109375" bestFit="1" customWidth="1"/>
    <col min="10755" max="10756" width="16.7109375" customWidth="1"/>
    <col min="10757" max="10760" width="14.85546875" customWidth="1"/>
    <col min="10762" max="10762" width="16" customWidth="1"/>
    <col min="11009" max="11009" width="12.7109375" customWidth="1"/>
    <col min="11010" max="11010" width="53.7109375" bestFit="1" customWidth="1"/>
    <col min="11011" max="11012" width="16.7109375" customWidth="1"/>
    <col min="11013" max="11016" width="14.85546875" customWidth="1"/>
    <col min="11018" max="11018" width="16" customWidth="1"/>
    <col min="11265" max="11265" width="12.7109375" customWidth="1"/>
    <col min="11266" max="11266" width="53.7109375" bestFit="1" customWidth="1"/>
    <col min="11267" max="11268" width="16.7109375" customWidth="1"/>
    <col min="11269" max="11272" width="14.85546875" customWidth="1"/>
    <col min="11274" max="11274" width="16" customWidth="1"/>
    <col min="11521" max="11521" width="12.7109375" customWidth="1"/>
    <col min="11522" max="11522" width="53.7109375" bestFit="1" customWidth="1"/>
    <col min="11523" max="11524" width="16.7109375" customWidth="1"/>
    <col min="11525" max="11528" width="14.85546875" customWidth="1"/>
    <col min="11530" max="11530" width="16" customWidth="1"/>
    <col min="11777" max="11777" width="12.7109375" customWidth="1"/>
    <col min="11778" max="11778" width="53.7109375" bestFit="1" customWidth="1"/>
    <col min="11779" max="11780" width="16.7109375" customWidth="1"/>
    <col min="11781" max="11784" width="14.85546875" customWidth="1"/>
    <col min="11786" max="11786" width="16" customWidth="1"/>
    <col min="12033" max="12033" width="12.7109375" customWidth="1"/>
    <col min="12034" max="12034" width="53.7109375" bestFit="1" customWidth="1"/>
    <col min="12035" max="12036" width="16.7109375" customWidth="1"/>
    <col min="12037" max="12040" width="14.85546875" customWidth="1"/>
    <col min="12042" max="12042" width="16" customWidth="1"/>
    <col min="12289" max="12289" width="12.7109375" customWidth="1"/>
    <col min="12290" max="12290" width="53.7109375" bestFit="1" customWidth="1"/>
    <col min="12291" max="12292" width="16.7109375" customWidth="1"/>
    <col min="12293" max="12296" width="14.85546875" customWidth="1"/>
    <col min="12298" max="12298" width="16" customWidth="1"/>
    <col min="12545" max="12545" width="12.7109375" customWidth="1"/>
    <col min="12546" max="12546" width="53.7109375" bestFit="1" customWidth="1"/>
    <col min="12547" max="12548" width="16.7109375" customWidth="1"/>
    <col min="12549" max="12552" width="14.85546875" customWidth="1"/>
    <col min="12554" max="12554" width="16" customWidth="1"/>
    <col min="12801" max="12801" width="12.7109375" customWidth="1"/>
    <col min="12802" max="12802" width="53.7109375" bestFit="1" customWidth="1"/>
    <col min="12803" max="12804" width="16.7109375" customWidth="1"/>
    <col min="12805" max="12808" width="14.85546875" customWidth="1"/>
    <col min="12810" max="12810" width="16" customWidth="1"/>
    <col min="13057" max="13057" width="12.7109375" customWidth="1"/>
    <col min="13058" max="13058" width="53.7109375" bestFit="1" customWidth="1"/>
    <col min="13059" max="13060" width="16.7109375" customWidth="1"/>
    <col min="13061" max="13064" width="14.85546875" customWidth="1"/>
    <col min="13066" max="13066" width="16" customWidth="1"/>
    <col min="13313" max="13313" width="12.7109375" customWidth="1"/>
    <col min="13314" max="13314" width="53.7109375" bestFit="1" customWidth="1"/>
    <col min="13315" max="13316" width="16.7109375" customWidth="1"/>
    <col min="13317" max="13320" width="14.85546875" customWidth="1"/>
    <col min="13322" max="13322" width="16" customWidth="1"/>
    <col min="13569" max="13569" width="12.7109375" customWidth="1"/>
    <col min="13570" max="13570" width="53.7109375" bestFit="1" customWidth="1"/>
    <col min="13571" max="13572" width="16.7109375" customWidth="1"/>
    <col min="13573" max="13576" width="14.85546875" customWidth="1"/>
    <col min="13578" max="13578" width="16" customWidth="1"/>
    <col min="13825" max="13825" width="12.7109375" customWidth="1"/>
    <col min="13826" max="13826" width="53.7109375" bestFit="1" customWidth="1"/>
    <col min="13827" max="13828" width="16.7109375" customWidth="1"/>
    <col min="13829" max="13832" width="14.85546875" customWidth="1"/>
    <col min="13834" max="13834" width="16" customWidth="1"/>
    <col min="14081" max="14081" width="12.7109375" customWidth="1"/>
    <col min="14082" max="14082" width="53.7109375" bestFit="1" customWidth="1"/>
    <col min="14083" max="14084" width="16.7109375" customWidth="1"/>
    <col min="14085" max="14088" width="14.85546875" customWidth="1"/>
    <col min="14090" max="14090" width="16" customWidth="1"/>
    <col min="14337" max="14337" width="12.7109375" customWidth="1"/>
    <col min="14338" max="14338" width="53.7109375" bestFit="1" customWidth="1"/>
    <col min="14339" max="14340" width="16.7109375" customWidth="1"/>
    <col min="14341" max="14344" width="14.85546875" customWidth="1"/>
    <col min="14346" max="14346" width="16" customWidth="1"/>
    <col min="14593" max="14593" width="12.7109375" customWidth="1"/>
    <col min="14594" max="14594" width="53.7109375" bestFit="1" customWidth="1"/>
    <col min="14595" max="14596" width="16.7109375" customWidth="1"/>
    <col min="14597" max="14600" width="14.85546875" customWidth="1"/>
    <col min="14602" max="14602" width="16" customWidth="1"/>
    <col min="14849" max="14849" width="12.7109375" customWidth="1"/>
    <col min="14850" max="14850" width="53.7109375" bestFit="1" customWidth="1"/>
    <col min="14851" max="14852" width="16.7109375" customWidth="1"/>
    <col min="14853" max="14856" width="14.85546875" customWidth="1"/>
    <col min="14858" max="14858" width="16" customWidth="1"/>
    <col min="15105" max="15105" width="12.7109375" customWidth="1"/>
    <col min="15106" max="15106" width="53.7109375" bestFit="1" customWidth="1"/>
    <col min="15107" max="15108" width="16.7109375" customWidth="1"/>
    <col min="15109" max="15112" width="14.85546875" customWidth="1"/>
    <col min="15114" max="15114" width="16" customWidth="1"/>
    <col min="15361" max="15361" width="12.7109375" customWidth="1"/>
    <col min="15362" max="15362" width="53.7109375" bestFit="1" customWidth="1"/>
    <col min="15363" max="15364" width="16.7109375" customWidth="1"/>
    <col min="15365" max="15368" width="14.85546875" customWidth="1"/>
    <col min="15370" max="15370" width="16" customWidth="1"/>
    <col min="15617" max="15617" width="12.7109375" customWidth="1"/>
    <col min="15618" max="15618" width="53.7109375" bestFit="1" customWidth="1"/>
    <col min="15619" max="15620" width="16.7109375" customWidth="1"/>
    <col min="15621" max="15624" width="14.85546875" customWidth="1"/>
    <col min="15626" max="15626" width="16" customWidth="1"/>
    <col min="15873" max="15873" width="12.7109375" customWidth="1"/>
    <col min="15874" max="15874" width="53.7109375" bestFit="1" customWidth="1"/>
    <col min="15875" max="15876" width="16.7109375" customWidth="1"/>
    <col min="15877" max="15880" width="14.85546875" customWidth="1"/>
    <col min="15882" max="15882" width="16" customWidth="1"/>
    <col min="16129" max="16129" width="12.7109375" customWidth="1"/>
    <col min="16130" max="16130" width="53.7109375" bestFit="1" customWidth="1"/>
    <col min="16131" max="16132" width="16.7109375" customWidth="1"/>
    <col min="16133" max="16136" width="14.85546875" customWidth="1"/>
    <col min="16138" max="16138" width="16" customWidth="1"/>
  </cols>
  <sheetData>
    <row r="1" spans="2:9" ht="16.5">
      <c r="B1" s="44" t="s">
        <v>417</v>
      </c>
      <c r="I1" s="45" t="s">
        <v>418</v>
      </c>
    </row>
    <row r="2" spans="2:9" ht="26.25">
      <c r="B2" s="368" t="s">
        <v>396</v>
      </c>
      <c r="C2" s="368"/>
      <c r="D2" s="368"/>
      <c r="E2" s="368"/>
      <c r="F2" s="368"/>
      <c r="G2" s="368"/>
      <c r="H2" s="368"/>
      <c r="I2" s="368"/>
    </row>
    <row r="3" spans="2:9" s="27" customFormat="1">
      <c r="B3" s="369"/>
      <c r="C3" s="369"/>
      <c r="D3" s="369"/>
      <c r="E3" s="369"/>
      <c r="F3" s="369"/>
      <c r="G3" s="369"/>
      <c r="H3" s="369"/>
      <c r="I3" s="369"/>
    </row>
    <row r="4" spans="2:9" s="28" customFormat="1" ht="16.5" thickBot="1">
      <c r="B4" s="370"/>
      <c r="C4" s="370"/>
      <c r="D4" s="370"/>
      <c r="E4" s="370"/>
      <c r="F4" s="370"/>
      <c r="G4" s="370"/>
      <c r="H4" s="370"/>
      <c r="I4" s="370"/>
    </row>
    <row r="5" spans="2:9" ht="30.75" thickBot="1">
      <c r="B5" s="95" t="s">
        <v>414</v>
      </c>
      <c r="C5" s="88" t="s">
        <v>391</v>
      </c>
      <c r="D5" s="89" t="s">
        <v>408</v>
      </c>
      <c r="E5" s="89" t="s">
        <v>409</v>
      </c>
      <c r="F5" s="89" t="s">
        <v>410</v>
      </c>
      <c r="G5" s="89" t="s">
        <v>411</v>
      </c>
      <c r="H5" s="89" t="s">
        <v>412</v>
      </c>
      <c r="I5" s="90" t="s">
        <v>413</v>
      </c>
    </row>
    <row r="6" spans="2:9" ht="11.25" customHeight="1">
      <c r="B6" s="96"/>
      <c r="C6" s="97"/>
      <c r="D6" s="93"/>
      <c r="E6" s="39"/>
      <c r="F6" s="39"/>
      <c r="G6" s="91" t="s">
        <v>392</v>
      </c>
      <c r="H6" s="91" t="s">
        <v>393</v>
      </c>
      <c r="I6" s="92" t="s">
        <v>394</v>
      </c>
    </row>
    <row r="7" spans="2:9" ht="15.75" thickBot="1">
      <c r="B7" s="87"/>
      <c r="C7" s="98"/>
      <c r="D7" s="94" t="s">
        <v>395</v>
      </c>
      <c r="E7" s="40" t="s">
        <v>395</v>
      </c>
      <c r="F7" s="40" t="s">
        <v>395</v>
      </c>
      <c r="G7" s="40" t="s">
        <v>395</v>
      </c>
      <c r="H7" s="40" t="s">
        <v>395</v>
      </c>
      <c r="I7" s="41" t="s">
        <v>395</v>
      </c>
    </row>
    <row r="8" spans="2:9" s="29" customFormat="1">
      <c r="B8" s="99">
        <v>310501</v>
      </c>
      <c r="C8" s="100" t="s">
        <v>154</v>
      </c>
      <c r="D8" s="101"/>
      <c r="E8" s="102"/>
      <c r="F8" s="102"/>
      <c r="G8" s="102"/>
      <c r="H8" s="102"/>
      <c r="I8" s="103"/>
    </row>
    <row r="9" spans="2:9" hidden="1">
      <c r="B9" s="104" t="s">
        <v>241</v>
      </c>
      <c r="C9" s="105" t="s">
        <v>153</v>
      </c>
      <c r="D9" s="125"/>
      <c r="E9" s="102">
        <f>Summary!D4</f>
        <v>0</v>
      </c>
      <c r="F9" s="126"/>
      <c r="G9" s="126"/>
      <c r="H9" s="126"/>
      <c r="I9" s="127"/>
    </row>
    <row r="10" spans="2:9" ht="15.75" thickBot="1">
      <c r="B10" s="104" t="s">
        <v>242</v>
      </c>
      <c r="C10" s="105" t="s">
        <v>152</v>
      </c>
      <c r="D10" s="125">
        <v>645105270</v>
      </c>
      <c r="E10" s="102">
        <f>Summary!D5</f>
        <v>297236520</v>
      </c>
      <c r="F10" s="126"/>
      <c r="G10" s="126"/>
      <c r="H10" s="126"/>
      <c r="I10" s="127"/>
    </row>
    <row r="11" spans="2:9" hidden="1">
      <c r="B11" s="104" t="s">
        <v>243</v>
      </c>
      <c r="C11" s="105" t="s">
        <v>151</v>
      </c>
      <c r="D11" s="125"/>
      <c r="E11" s="102">
        <f>Summary!D6</f>
        <v>0</v>
      </c>
      <c r="F11" s="126"/>
      <c r="G11" s="126"/>
      <c r="H11" s="126"/>
      <c r="I11" s="127"/>
    </row>
    <row r="12" spans="2:9" hidden="1">
      <c r="B12" s="104" t="s">
        <v>244</v>
      </c>
      <c r="C12" s="105" t="s">
        <v>150</v>
      </c>
      <c r="D12" s="125"/>
      <c r="E12" s="102">
        <f>Summary!D7</f>
        <v>0</v>
      </c>
      <c r="F12" s="126"/>
      <c r="G12" s="126"/>
      <c r="H12" s="126"/>
      <c r="I12" s="127"/>
    </row>
    <row r="13" spans="2:9" hidden="1">
      <c r="B13" s="104" t="s">
        <v>245</v>
      </c>
      <c r="C13" s="105" t="s">
        <v>149</v>
      </c>
      <c r="D13" s="125"/>
      <c r="E13" s="102">
        <f>Summary!D8</f>
        <v>0</v>
      </c>
      <c r="F13" s="126"/>
      <c r="G13" s="126"/>
      <c r="H13" s="126"/>
      <c r="I13" s="127"/>
    </row>
    <row r="14" spans="2:9" hidden="1">
      <c r="B14" s="104" t="s">
        <v>246</v>
      </c>
      <c r="C14" s="105" t="s">
        <v>148</v>
      </c>
      <c r="D14" s="125"/>
      <c r="E14" s="102">
        <f>Summary!D9</f>
        <v>0</v>
      </c>
      <c r="F14" s="126"/>
      <c r="G14" s="126"/>
      <c r="H14" s="126"/>
      <c r="I14" s="127"/>
    </row>
    <row r="15" spans="2:9" hidden="1">
      <c r="B15" s="104" t="s">
        <v>247</v>
      </c>
      <c r="C15" s="105" t="s">
        <v>147</v>
      </c>
      <c r="D15" s="125"/>
      <c r="E15" s="102">
        <f>Summary!D10</f>
        <v>0</v>
      </c>
      <c r="F15" s="126"/>
      <c r="G15" s="126"/>
      <c r="H15" s="126"/>
      <c r="I15" s="127"/>
    </row>
    <row r="16" spans="2:9" hidden="1">
      <c r="B16" s="104" t="s">
        <v>248</v>
      </c>
      <c r="C16" s="105" t="s">
        <v>146</v>
      </c>
      <c r="D16" s="125"/>
      <c r="E16" s="102">
        <f>Summary!D11</f>
        <v>0</v>
      </c>
      <c r="F16" s="126"/>
      <c r="G16" s="126"/>
      <c r="H16" s="126"/>
      <c r="I16" s="127"/>
    </row>
    <row r="17" spans="2:9" hidden="1">
      <c r="B17" s="104" t="s">
        <v>249</v>
      </c>
      <c r="C17" s="105" t="s">
        <v>145</v>
      </c>
      <c r="D17" s="125"/>
      <c r="E17" s="102">
        <f>Summary!D12</f>
        <v>0</v>
      </c>
      <c r="F17" s="126"/>
      <c r="G17" s="126"/>
      <c r="H17" s="126"/>
      <c r="I17" s="127"/>
    </row>
    <row r="18" spans="2:9" hidden="1">
      <c r="B18" s="104" t="s">
        <v>250</v>
      </c>
      <c r="C18" s="105" t="s">
        <v>144</v>
      </c>
      <c r="D18" s="125"/>
      <c r="E18" s="102">
        <f>Summary!D13</f>
        <v>0</v>
      </c>
      <c r="F18" s="126"/>
      <c r="G18" s="126"/>
      <c r="H18" s="126"/>
      <c r="I18" s="127"/>
    </row>
    <row r="19" spans="2:9" hidden="1">
      <c r="B19" s="104" t="s">
        <v>251</v>
      </c>
      <c r="C19" s="105" t="s">
        <v>143</v>
      </c>
      <c r="D19" s="125"/>
      <c r="E19" s="102">
        <f>Summary!D14</f>
        <v>0</v>
      </c>
      <c r="F19" s="126"/>
      <c r="G19" s="126"/>
      <c r="H19" s="126"/>
      <c r="I19" s="127"/>
    </row>
    <row r="20" spans="2:9" hidden="1">
      <c r="B20" s="104" t="s">
        <v>252</v>
      </c>
      <c r="C20" s="105" t="s">
        <v>142</v>
      </c>
      <c r="D20" s="125"/>
      <c r="E20" s="102">
        <f>Summary!D15</f>
        <v>0</v>
      </c>
      <c r="F20" s="126"/>
      <c r="G20" s="126"/>
      <c r="H20" s="126"/>
      <c r="I20" s="127"/>
    </row>
    <row r="21" spans="2:9" hidden="1">
      <c r="B21" s="104" t="s">
        <v>253</v>
      </c>
      <c r="C21" s="105" t="s">
        <v>141</v>
      </c>
      <c r="D21" s="125"/>
      <c r="E21" s="102">
        <f>Summary!D16</f>
        <v>0</v>
      </c>
      <c r="F21" s="126"/>
      <c r="G21" s="126"/>
      <c r="H21" s="126"/>
      <c r="I21" s="127"/>
    </row>
    <row r="22" spans="2:9" hidden="1">
      <c r="B22" s="104" t="s">
        <v>254</v>
      </c>
      <c r="C22" s="105" t="s">
        <v>140</v>
      </c>
      <c r="D22" s="125"/>
      <c r="E22" s="102">
        <f>Summary!D17</f>
        <v>0</v>
      </c>
      <c r="F22" s="126"/>
      <c r="G22" s="126"/>
      <c r="H22" s="126"/>
      <c r="I22" s="127"/>
    </row>
    <row r="23" spans="2:9" hidden="1">
      <c r="B23" s="104" t="s">
        <v>255</v>
      </c>
      <c r="C23" s="105" t="s">
        <v>139</v>
      </c>
      <c r="D23" s="125"/>
      <c r="E23" s="102">
        <f>Summary!D18</f>
        <v>0</v>
      </c>
      <c r="F23" s="126"/>
      <c r="G23" s="126"/>
      <c r="H23" s="126"/>
      <c r="I23" s="127"/>
    </row>
    <row r="24" spans="2:9" hidden="1">
      <c r="B24" s="104" t="s">
        <v>256</v>
      </c>
      <c r="C24" s="105" t="s">
        <v>138</v>
      </c>
      <c r="D24" s="125"/>
      <c r="E24" s="102">
        <f>Summary!D19</f>
        <v>0</v>
      </c>
      <c r="F24" s="126"/>
      <c r="G24" s="126"/>
      <c r="H24" s="126"/>
      <c r="I24" s="127"/>
    </row>
    <row r="25" spans="2:9" hidden="1">
      <c r="B25" s="104" t="s">
        <v>257</v>
      </c>
      <c r="C25" s="105" t="s">
        <v>137</v>
      </c>
      <c r="D25" s="128"/>
      <c r="E25" s="102">
        <f>Summary!D20</f>
        <v>0</v>
      </c>
      <c r="F25" s="129"/>
      <c r="G25" s="129"/>
      <c r="H25" s="129"/>
      <c r="I25" s="130"/>
    </row>
    <row r="26" spans="2:9" hidden="1">
      <c r="B26" s="104" t="s">
        <v>258</v>
      </c>
      <c r="C26" s="105" t="s">
        <v>136</v>
      </c>
      <c r="D26" s="125"/>
      <c r="E26" s="102">
        <f>Summary!D21</f>
        <v>0</v>
      </c>
      <c r="F26" s="126"/>
      <c r="G26" s="126"/>
      <c r="H26" s="126"/>
      <c r="I26" s="127"/>
    </row>
    <row r="27" spans="2:9" hidden="1">
      <c r="B27" s="104" t="s">
        <v>259</v>
      </c>
      <c r="C27" s="105" t="s">
        <v>135</v>
      </c>
      <c r="D27" s="125"/>
      <c r="E27" s="102">
        <f>Summary!D22</f>
        <v>0</v>
      </c>
      <c r="F27" s="126"/>
      <c r="G27" s="126"/>
      <c r="H27" s="126"/>
      <c r="I27" s="127"/>
    </row>
    <row r="28" spans="2:9" hidden="1">
      <c r="B28" s="104" t="s">
        <v>260</v>
      </c>
      <c r="C28" s="105" t="s">
        <v>134</v>
      </c>
      <c r="D28" s="125"/>
      <c r="E28" s="102">
        <f>Summary!D23</f>
        <v>0</v>
      </c>
      <c r="F28" s="126"/>
      <c r="G28" s="126"/>
      <c r="H28" s="126"/>
      <c r="I28" s="127"/>
    </row>
    <row r="29" spans="2:9" hidden="1">
      <c r="B29" s="104" t="s">
        <v>261</v>
      </c>
      <c r="C29" s="105" t="s">
        <v>133</v>
      </c>
      <c r="D29" s="125"/>
      <c r="E29" s="102">
        <f>Summary!D24</f>
        <v>0</v>
      </c>
      <c r="F29" s="126"/>
      <c r="G29" s="126"/>
      <c r="H29" s="126"/>
      <c r="I29" s="127"/>
    </row>
    <row r="30" spans="2:9" hidden="1">
      <c r="B30" s="104" t="s">
        <v>262</v>
      </c>
      <c r="C30" s="105" t="s">
        <v>132</v>
      </c>
      <c r="D30" s="125"/>
      <c r="E30" s="102">
        <f>Summary!D25</f>
        <v>0</v>
      </c>
      <c r="F30" s="126"/>
      <c r="G30" s="126"/>
      <c r="H30" s="126"/>
      <c r="I30" s="127"/>
    </row>
    <row r="31" spans="2:9" hidden="1">
      <c r="B31" s="104" t="s">
        <v>263</v>
      </c>
      <c r="C31" s="105" t="s">
        <v>131</v>
      </c>
      <c r="D31" s="125"/>
      <c r="E31" s="102">
        <f>Summary!D26</f>
        <v>0</v>
      </c>
      <c r="F31" s="126"/>
      <c r="G31" s="126"/>
      <c r="H31" s="126"/>
      <c r="I31" s="127"/>
    </row>
    <row r="32" spans="2:9" hidden="1">
      <c r="B32" s="104" t="s">
        <v>264</v>
      </c>
      <c r="C32" s="105" t="s">
        <v>130</v>
      </c>
      <c r="D32" s="125"/>
      <c r="E32" s="102">
        <f>Summary!D27</f>
        <v>0</v>
      </c>
      <c r="F32" s="126"/>
      <c r="G32" s="126"/>
      <c r="H32" s="126"/>
      <c r="I32" s="127"/>
    </row>
    <row r="33" spans="2:9" hidden="1">
      <c r="B33" s="104" t="s">
        <v>265</v>
      </c>
      <c r="C33" s="105" t="s">
        <v>129</v>
      </c>
      <c r="D33" s="125"/>
      <c r="E33" s="102">
        <f>Summary!D28</f>
        <v>0</v>
      </c>
      <c r="F33" s="126"/>
      <c r="G33" s="126"/>
      <c r="H33" s="126"/>
      <c r="I33" s="127"/>
    </row>
    <row r="34" spans="2:9" hidden="1">
      <c r="B34" s="104" t="s">
        <v>266</v>
      </c>
      <c r="C34" s="105" t="s">
        <v>128</v>
      </c>
      <c r="D34" s="125"/>
      <c r="E34" s="102">
        <f>Summary!D29</f>
        <v>0</v>
      </c>
      <c r="F34" s="126"/>
      <c r="G34" s="126"/>
      <c r="H34" s="126"/>
      <c r="I34" s="127"/>
    </row>
    <row r="35" spans="2:9" hidden="1">
      <c r="B35" s="104" t="s">
        <v>267</v>
      </c>
      <c r="C35" s="105" t="s">
        <v>127</v>
      </c>
      <c r="D35" s="125"/>
      <c r="E35" s="102">
        <f>Summary!D30</f>
        <v>0</v>
      </c>
      <c r="F35" s="126"/>
      <c r="G35" s="126"/>
      <c r="H35" s="126"/>
      <c r="I35" s="127">
        <f>H35+G35</f>
        <v>0</v>
      </c>
    </row>
    <row r="36" spans="2:9" hidden="1">
      <c r="B36" s="104" t="s">
        <v>268</v>
      </c>
      <c r="C36" s="105" t="s">
        <v>126</v>
      </c>
      <c r="D36" s="125"/>
      <c r="E36" s="102">
        <f>Summary!D31</f>
        <v>0</v>
      </c>
      <c r="F36" s="126"/>
      <c r="G36" s="126"/>
      <c r="H36" s="126"/>
      <c r="I36" s="127"/>
    </row>
    <row r="37" spans="2:9" hidden="1">
      <c r="B37" s="104" t="s">
        <v>269</v>
      </c>
      <c r="C37" s="105" t="s">
        <v>125</v>
      </c>
      <c r="D37" s="125"/>
      <c r="E37" s="102">
        <f>Summary!D32</f>
        <v>0</v>
      </c>
      <c r="F37" s="126"/>
      <c r="G37" s="126"/>
      <c r="H37" s="126"/>
      <c r="I37" s="127"/>
    </row>
    <row r="38" spans="2:9" hidden="1">
      <c r="B38" s="104" t="s">
        <v>270</v>
      </c>
      <c r="C38" s="105" t="s">
        <v>124</v>
      </c>
      <c r="D38" s="125"/>
      <c r="E38" s="102">
        <f>Summary!D33</f>
        <v>0</v>
      </c>
      <c r="F38" s="126"/>
      <c r="G38" s="126"/>
      <c r="H38" s="126"/>
      <c r="I38" s="127"/>
    </row>
    <row r="39" spans="2:9" hidden="1">
      <c r="B39" s="104" t="s">
        <v>271</v>
      </c>
      <c r="C39" s="105" t="s">
        <v>123</v>
      </c>
      <c r="D39" s="125"/>
      <c r="E39" s="102">
        <f>Summary!D34</f>
        <v>0</v>
      </c>
      <c r="F39" s="126"/>
      <c r="G39" s="126"/>
      <c r="H39" s="126"/>
      <c r="I39" s="127"/>
    </row>
    <row r="40" spans="2:9" hidden="1">
      <c r="B40" s="104" t="s">
        <v>272</v>
      </c>
      <c r="C40" s="105" t="s">
        <v>122</v>
      </c>
      <c r="D40" s="125"/>
      <c r="E40" s="102">
        <f>Summary!D35</f>
        <v>0</v>
      </c>
      <c r="F40" s="126"/>
      <c r="G40" s="126"/>
      <c r="H40" s="126"/>
      <c r="I40" s="127"/>
    </row>
    <row r="41" spans="2:9" hidden="1">
      <c r="B41" s="104" t="s">
        <v>273</v>
      </c>
      <c r="C41" s="105" t="s">
        <v>121</v>
      </c>
      <c r="D41" s="125"/>
      <c r="E41" s="102">
        <f>Summary!D36</f>
        <v>0</v>
      </c>
      <c r="F41" s="126"/>
      <c r="G41" s="126"/>
      <c r="H41" s="126"/>
      <c r="I41" s="127"/>
    </row>
    <row r="42" spans="2:9" hidden="1">
      <c r="B42" s="104" t="s">
        <v>274</v>
      </c>
      <c r="C42" s="105" t="s">
        <v>120</v>
      </c>
      <c r="D42" s="125"/>
      <c r="E42" s="102">
        <f>Summary!D37</f>
        <v>0</v>
      </c>
      <c r="F42" s="126"/>
      <c r="G42" s="126"/>
      <c r="H42" s="126"/>
      <c r="I42" s="127"/>
    </row>
    <row r="43" spans="2:9" ht="15.75" hidden="1" thickBot="1">
      <c r="B43" s="106" t="s">
        <v>275</v>
      </c>
      <c r="C43" s="107" t="s">
        <v>119</v>
      </c>
      <c r="D43" s="131"/>
      <c r="E43" s="102">
        <f>Summary!D38</f>
        <v>0</v>
      </c>
      <c r="F43" s="132"/>
      <c r="G43" s="132"/>
      <c r="H43" s="132"/>
      <c r="I43" s="133"/>
    </row>
    <row r="44" spans="2:9" s="29" customFormat="1" ht="15.75" thickBot="1">
      <c r="B44" s="108"/>
      <c r="C44" s="109" t="s">
        <v>118</v>
      </c>
      <c r="D44" s="110">
        <f>SUM(D9:D43)</f>
        <v>645105270</v>
      </c>
      <c r="E44" s="111">
        <f t="shared" ref="E44:I44" si="0">SUM(E9:E43)</f>
        <v>297236520</v>
      </c>
      <c r="F44" s="111">
        <f t="shared" si="0"/>
        <v>0</v>
      </c>
      <c r="G44" s="111">
        <f t="shared" si="0"/>
        <v>0</v>
      </c>
      <c r="H44" s="111">
        <f t="shared" si="0"/>
        <v>0</v>
      </c>
      <c r="I44" s="112">
        <f t="shared" si="0"/>
        <v>0</v>
      </c>
    </row>
    <row r="45" spans="2:9" s="29" customFormat="1" hidden="1">
      <c r="B45" s="113">
        <v>310502</v>
      </c>
      <c r="C45" s="114" t="s">
        <v>117</v>
      </c>
      <c r="D45" s="115"/>
      <c r="E45" s="116"/>
      <c r="F45" s="116"/>
      <c r="G45" s="116"/>
      <c r="H45" s="116"/>
      <c r="I45" s="117"/>
    </row>
    <row r="46" spans="2:9" ht="15.75" hidden="1" thickBot="1">
      <c r="B46" s="106" t="s">
        <v>276</v>
      </c>
      <c r="C46" s="105" t="s">
        <v>117</v>
      </c>
      <c r="D46" s="131"/>
      <c r="E46" s="102">
        <f>Summary!D41</f>
        <v>0</v>
      </c>
      <c r="F46" s="132"/>
      <c r="G46" s="132"/>
      <c r="H46" s="132"/>
      <c r="I46" s="133"/>
    </row>
    <row r="47" spans="2:9" ht="15.75" hidden="1" thickBot="1">
      <c r="B47" s="108"/>
      <c r="C47" s="109" t="s">
        <v>116</v>
      </c>
      <c r="D47" s="110">
        <f>D46</f>
        <v>0</v>
      </c>
      <c r="E47" s="111">
        <f t="shared" ref="E47:I47" si="1">E46</f>
        <v>0</v>
      </c>
      <c r="F47" s="111">
        <f t="shared" si="1"/>
        <v>0</v>
      </c>
      <c r="G47" s="111">
        <f t="shared" si="1"/>
        <v>0</v>
      </c>
      <c r="H47" s="111">
        <f t="shared" si="1"/>
        <v>0</v>
      </c>
      <c r="I47" s="112">
        <f t="shared" si="1"/>
        <v>0</v>
      </c>
    </row>
    <row r="48" spans="2:9" hidden="1">
      <c r="B48" s="118">
        <v>310601</v>
      </c>
      <c r="C48" s="119" t="s">
        <v>115</v>
      </c>
      <c r="D48" s="115"/>
      <c r="E48" s="116"/>
      <c r="F48" s="116"/>
      <c r="G48" s="116"/>
      <c r="H48" s="116"/>
      <c r="I48" s="117"/>
    </row>
    <row r="49" spans="2:9" ht="15.75" hidden="1" thickBot="1">
      <c r="B49" s="106" t="s">
        <v>277</v>
      </c>
      <c r="C49" s="105" t="s">
        <v>115</v>
      </c>
      <c r="D49" s="125"/>
      <c r="E49" s="102">
        <f>Summary!D44</f>
        <v>0</v>
      </c>
      <c r="F49" s="132"/>
      <c r="G49" s="132"/>
      <c r="H49" s="132"/>
      <c r="I49" s="133"/>
    </row>
    <row r="50" spans="2:9" ht="15.75" hidden="1" thickBot="1">
      <c r="B50" s="108"/>
      <c r="C50" s="109" t="s">
        <v>114</v>
      </c>
      <c r="D50" s="110">
        <f>D49</f>
        <v>0</v>
      </c>
      <c r="E50" s="111">
        <f t="shared" ref="E50:I50" si="2">E49</f>
        <v>0</v>
      </c>
      <c r="F50" s="111">
        <f t="shared" si="2"/>
        <v>0</v>
      </c>
      <c r="G50" s="111">
        <f t="shared" si="2"/>
        <v>0</v>
      </c>
      <c r="H50" s="111">
        <f t="shared" si="2"/>
        <v>0</v>
      </c>
      <c r="I50" s="112">
        <f t="shared" si="2"/>
        <v>0</v>
      </c>
    </row>
    <row r="51" spans="2:9" hidden="1">
      <c r="B51" s="118">
        <v>310602</v>
      </c>
      <c r="C51" s="119" t="s">
        <v>113</v>
      </c>
      <c r="D51" s="115"/>
      <c r="E51" s="116"/>
      <c r="F51" s="116"/>
      <c r="G51" s="116"/>
      <c r="H51" s="116"/>
      <c r="I51" s="117"/>
    </row>
    <row r="52" spans="2:9" ht="15.75" hidden="1" thickBot="1">
      <c r="B52" s="106" t="s">
        <v>278</v>
      </c>
      <c r="C52" s="105" t="s">
        <v>113</v>
      </c>
      <c r="D52" s="125"/>
      <c r="E52" s="102">
        <f>Summary!D47</f>
        <v>0</v>
      </c>
      <c r="F52" s="132"/>
      <c r="G52" s="132"/>
      <c r="H52" s="132"/>
      <c r="I52" s="133"/>
    </row>
    <row r="53" spans="2:9" s="29" customFormat="1" ht="15.75" hidden="1" thickBot="1">
      <c r="B53" s="108"/>
      <c r="C53" s="120" t="s">
        <v>112</v>
      </c>
      <c r="D53" s="110">
        <f>D52</f>
        <v>0</v>
      </c>
      <c r="E53" s="111">
        <f t="shared" ref="E53:I53" si="3">E52</f>
        <v>0</v>
      </c>
      <c r="F53" s="111">
        <f t="shared" si="3"/>
        <v>0</v>
      </c>
      <c r="G53" s="111">
        <f t="shared" si="3"/>
        <v>0</v>
      </c>
      <c r="H53" s="111">
        <f t="shared" si="3"/>
        <v>0</v>
      </c>
      <c r="I53" s="112">
        <f t="shared" si="3"/>
        <v>0</v>
      </c>
    </row>
    <row r="54" spans="2:9" s="29" customFormat="1" hidden="1">
      <c r="B54" s="118">
        <v>310603</v>
      </c>
      <c r="C54" s="119" t="s">
        <v>111</v>
      </c>
      <c r="D54" s="115"/>
      <c r="E54" s="116"/>
      <c r="F54" s="116"/>
      <c r="G54" s="116"/>
      <c r="H54" s="116"/>
      <c r="I54" s="117"/>
    </row>
    <row r="55" spans="2:9" ht="15.75" hidden="1" thickBot="1">
      <c r="B55" s="106" t="s">
        <v>279</v>
      </c>
      <c r="C55" s="105" t="s">
        <v>111</v>
      </c>
      <c r="D55" s="125"/>
      <c r="E55" s="102">
        <f>Summary!D50</f>
        <v>0</v>
      </c>
      <c r="F55" s="132"/>
      <c r="G55" s="132"/>
      <c r="H55" s="132"/>
      <c r="I55" s="133"/>
    </row>
    <row r="56" spans="2:9" ht="15.75" hidden="1" thickBot="1">
      <c r="B56" s="108"/>
      <c r="C56" s="109" t="s">
        <v>110</v>
      </c>
      <c r="D56" s="110">
        <f>D55</f>
        <v>0</v>
      </c>
      <c r="E56" s="111">
        <f t="shared" ref="E56:I56" si="4">E55</f>
        <v>0</v>
      </c>
      <c r="F56" s="111">
        <f t="shared" si="4"/>
        <v>0</v>
      </c>
      <c r="G56" s="111">
        <f t="shared" si="4"/>
        <v>0</v>
      </c>
      <c r="H56" s="111">
        <f t="shared" si="4"/>
        <v>0</v>
      </c>
      <c r="I56" s="112">
        <f t="shared" si="4"/>
        <v>0</v>
      </c>
    </row>
    <row r="57" spans="2:9" s="29" customFormat="1" hidden="1">
      <c r="B57" s="118">
        <v>310901</v>
      </c>
      <c r="C57" s="119" t="s">
        <v>109</v>
      </c>
      <c r="D57" s="115"/>
      <c r="E57" s="116"/>
      <c r="F57" s="116"/>
      <c r="G57" s="116"/>
      <c r="H57" s="116"/>
      <c r="I57" s="117"/>
    </row>
    <row r="58" spans="2:9" s="29" customFormat="1" hidden="1">
      <c r="B58" s="104" t="s">
        <v>280</v>
      </c>
      <c r="C58" s="105" t="s">
        <v>108</v>
      </c>
      <c r="D58" s="125"/>
      <c r="E58" s="102">
        <f>Summary!D53</f>
        <v>0</v>
      </c>
      <c r="F58" s="132"/>
      <c r="G58" s="132"/>
      <c r="H58" s="132"/>
      <c r="I58" s="133"/>
    </row>
    <row r="59" spans="2:9" hidden="1">
      <c r="B59" s="104" t="s">
        <v>281</v>
      </c>
      <c r="C59" s="105" t="s">
        <v>107</v>
      </c>
      <c r="D59" s="125"/>
      <c r="E59" s="102">
        <f>Summary!D54</f>
        <v>0</v>
      </c>
      <c r="F59" s="132"/>
      <c r="G59" s="132"/>
      <c r="H59" s="132"/>
      <c r="I59" s="133"/>
    </row>
    <row r="60" spans="2:9" hidden="1">
      <c r="B60" s="104" t="s">
        <v>282</v>
      </c>
      <c r="C60" s="105" t="s">
        <v>106</v>
      </c>
      <c r="D60" s="125"/>
      <c r="E60" s="102">
        <f>Summary!D55</f>
        <v>0</v>
      </c>
      <c r="F60" s="132"/>
      <c r="G60" s="132"/>
      <c r="H60" s="132"/>
      <c r="I60" s="133"/>
    </row>
    <row r="61" spans="2:9" hidden="1">
      <c r="B61" s="104" t="s">
        <v>283</v>
      </c>
      <c r="C61" s="105" t="s">
        <v>105</v>
      </c>
      <c r="D61" s="125"/>
      <c r="E61" s="102">
        <f>Summary!D56</f>
        <v>0</v>
      </c>
      <c r="F61" s="132"/>
      <c r="G61" s="132"/>
      <c r="H61" s="132"/>
      <c r="I61" s="133"/>
    </row>
    <row r="62" spans="2:9" hidden="1">
      <c r="B62" s="104" t="s">
        <v>284</v>
      </c>
      <c r="C62" s="105" t="s">
        <v>104</v>
      </c>
      <c r="D62" s="125"/>
      <c r="E62" s="102">
        <f>Summary!D57</f>
        <v>0</v>
      </c>
      <c r="F62" s="132"/>
      <c r="G62" s="132"/>
      <c r="H62" s="132"/>
      <c r="I62" s="133"/>
    </row>
    <row r="63" spans="2:9" s="29" customFormat="1" hidden="1">
      <c r="B63" s="104" t="s">
        <v>285</v>
      </c>
      <c r="C63" s="105" t="s">
        <v>103</v>
      </c>
      <c r="D63" s="131"/>
      <c r="E63" s="102">
        <f>Summary!D58</f>
        <v>0</v>
      </c>
      <c r="F63" s="132"/>
      <c r="G63" s="132"/>
      <c r="H63" s="132"/>
      <c r="I63" s="133"/>
    </row>
    <row r="64" spans="2:9" s="29" customFormat="1" ht="15.75" hidden="1" thickBot="1">
      <c r="B64" s="106" t="s">
        <v>286</v>
      </c>
      <c r="C64" s="105" t="s">
        <v>102</v>
      </c>
      <c r="D64" s="131"/>
      <c r="E64" s="102">
        <f>Summary!D59</f>
        <v>0</v>
      </c>
      <c r="F64" s="132"/>
      <c r="G64" s="132"/>
      <c r="H64" s="132"/>
      <c r="I64" s="133"/>
    </row>
    <row r="65" spans="2:9" ht="15.75" hidden="1" thickBot="1">
      <c r="B65" s="108"/>
      <c r="C65" s="109" t="s">
        <v>101</v>
      </c>
      <c r="D65" s="110">
        <f>SUM(D58:D64)</f>
        <v>0</v>
      </c>
      <c r="E65" s="111">
        <f t="shared" ref="E65:I65" si="5">SUM(E58:E64)</f>
        <v>0</v>
      </c>
      <c r="F65" s="111">
        <f t="shared" si="5"/>
        <v>0</v>
      </c>
      <c r="G65" s="111">
        <f t="shared" si="5"/>
        <v>0</v>
      </c>
      <c r="H65" s="111">
        <f t="shared" si="5"/>
        <v>0</v>
      </c>
      <c r="I65" s="112">
        <f t="shared" si="5"/>
        <v>0</v>
      </c>
    </row>
    <row r="66" spans="2:9" hidden="1">
      <c r="B66" s="118">
        <v>310902</v>
      </c>
      <c r="C66" s="119" t="s">
        <v>100</v>
      </c>
      <c r="D66" s="115"/>
      <c r="E66" s="116"/>
      <c r="F66" s="116"/>
      <c r="G66" s="116"/>
      <c r="H66" s="116"/>
      <c r="I66" s="117"/>
    </row>
    <row r="67" spans="2:9" hidden="1">
      <c r="B67" s="104" t="s">
        <v>287</v>
      </c>
      <c r="C67" s="105" t="s">
        <v>99</v>
      </c>
      <c r="D67" s="131"/>
      <c r="E67" s="102">
        <f>Summary!D62</f>
        <v>0</v>
      </c>
      <c r="F67" s="132"/>
      <c r="G67" s="132"/>
      <c r="H67" s="132"/>
      <c r="I67" s="133"/>
    </row>
    <row r="68" spans="2:9" s="29" customFormat="1" ht="15.75" hidden="1" thickBot="1">
      <c r="B68" s="106" t="s">
        <v>288</v>
      </c>
      <c r="C68" s="105" t="s">
        <v>98</v>
      </c>
      <c r="D68" s="131"/>
      <c r="E68" s="102">
        <f>Summary!D63</f>
        <v>0</v>
      </c>
      <c r="F68" s="132"/>
      <c r="G68" s="132"/>
      <c r="H68" s="132"/>
      <c r="I68" s="133"/>
    </row>
    <row r="69" spans="2:9" s="29" customFormat="1" ht="15.75" hidden="1" thickBot="1">
      <c r="B69" s="108"/>
      <c r="C69" s="109" t="s">
        <v>97</v>
      </c>
      <c r="D69" s="110">
        <f>SUM(D67:D68)</f>
        <v>0</v>
      </c>
      <c r="E69" s="111">
        <f t="shared" ref="E69:I69" si="6">SUM(E67:E68)</f>
        <v>0</v>
      </c>
      <c r="F69" s="111">
        <f t="shared" si="6"/>
        <v>0</v>
      </c>
      <c r="G69" s="111">
        <f t="shared" si="6"/>
        <v>0</v>
      </c>
      <c r="H69" s="111">
        <f t="shared" si="6"/>
        <v>0</v>
      </c>
      <c r="I69" s="112">
        <f t="shared" si="6"/>
        <v>0</v>
      </c>
    </row>
    <row r="70" spans="2:9" hidden="1">
      <c r="B70" s="118">
        <v>311001</v>
      </c>
      <c r="C70" s="119" t="s">
        <v>96</v>
      </c>
      <c r="D70" s="115"/>
      <c r="E70" s="116"/>
      <c r="F70" s="116"/>
      <c r="G70" s="116"/>
      <c r="H70" s="116"/>
      <c r="I70" s="117"/>
    </row>
    <row r="71" spans="2:9" hidden="1">
      <c r="B71" s="104" t="s">
        <v>289</v>
      </c>
      <c r="C71" s="105" t="s">
        <v>95</v>
      </c>
      <c r="D71" s="131"/>
      <c r="E71" s="102">
        <f>Summary!D66</f>
        <v>0</v>
      </c>
      <c r="F71" s="132"/>
      <c r="G71" s="132"/>
      <c r="H71" s="132"/>
      <c r="I71" s="133"/>
    </row>
    <row r="72" spans="2:9" hidden="1">
      <c r="B72" s="104" t="s">
        <v>290</v>
      </c>
      <c r="C72" s="105" t="s">
        <v>94</v>
      </c>
      <c r="D72" s="131"/>
      <c r="E72" s="102">
        <f>Summary!D67</f>
        <v>0</v>
      </c>
      <c r="F72" s="132"/>
      <c r="G72" s="132"/>
      <c r="H72" s="132"/>
      <c r="I72" s="133"/>
    </row>
    <row r="73" spans="2:9" hidden="1">
      <c r="B73" s="104" t="s">
        <v>291</v>
      </c>
      <c r="C73" s="105" t="s">
        <v>93</v>
      </c>
      <c r="D73" s="131"/>
      <c r="E73" s="102">
        <f>Summary!D68</f>
        <v>0</v>
      </c>
      <c r="F73" s="132"/>
      <c r="G73" s="132"/>
      <c r="H73" s="132"/>
      <c r="I73" s="133"/>
    </row>
    <row r="74" spans="2:9" ht="15.75" hidden="1" thickBot="1">
      <c r="B74" s="106" t="s">
        <v>292</v>
      </c>
      <c r="C74" s="105" t="s">
        <v>92</v>
      </c>
      <c r="D74" s="131"/>
      <c r="E74" s="102">
        <f>Summary!D69</f>
        <v>0</v>
      </c>
      <c r="F74" s="132"/>
      <c r="G74" s="132"/>
      <c r="H74" s="132"/>
      <c r="I74" s="133"/>
    </row>
    <row r="75" spans="2:9" s="29" customFormat="1" ht="15.75" hidden="1" thickBot="1">
      <c r="B75" s="108"/>
      <c r="C75" s="109" t="s">
        <v>91</v>
      </c>
      <c r="D75" s="110">
        <f>SUM(D71:D74)</f>
        <v>0</v>
      </c>
      <c r="E75" s="111">
        <f t="shared" ref="E75:I75" si="7">SUM(E71:E74)</f>
        <v>0</v>
      </c>
      <c r="F75" s="111">
        <f t="shared" si="7"/>
        <v>0</v>
      </c>
      <c r="G75" s="111">
        <f t="shared" si="7"/>
        <v>0</v>
      </c>
      <c r="H75" s="111">
        <f t="shared" si="7"/>
        <v>0</v>
      </c>
      <c r="I75" s="112">
        <f t="shared" si="7"/>
        <v>0</v>
      </c>
    </row>
    <row r="76" spans="2:9" s="29" customFormat="1" hidden="1">
      <c r="B76" s="118">
        <v>311002</v>
      </c>
      <c r="C76" s="119" t="s">
        <v>90</v>
      </c>
      <c r="D76" s="115"/>
      <c r="E76" s="116"/>
      <c r="F76" s="116"/>
      <c r="G76" s="116"/>
      <c r="H76" s="116"/>
      <c r="I76" s="117"/>
    </row>
    <row r="77" spans="2:9" hidden="1">
      <c r="B77" s="104" t="s">
        <v>293</v>
      </c>
      <c r="C77" s="105" t="s">
        <v>89</v>
      </c>
      <c r="D77" s="131"/>
      <c r="E77" s="102">
        <f>Summary!D72</f>
        <v>0</v>
      </c>
      <c r="F77" s="132"/>
      <c r="G77" s="132"/>
      <c r="H77" s="132"/>
      <c r="I77" s="133"/>
    </row>
    <row r="78" spans="2:9" hidden="1">
      <c r="B78" s="104" t="s">
        <v>294</v>
      </c>
      <c r="C78" s="105" t="s">
        <v>88</v>
      </c>
      <c r="D78" s="131"/>
      <c r="E78" s="102">
        <f>Summary!D73</f>
        <v>0</v>
      </c>
      <c r="F78" s="132"/>
      <c r="G78" s="132"/>
      <c r="H78" s="132"/>
      <c r="I78" s="133"/>
    </row>
    <row r="79" spans="2:9" ht="15.75" hidden="1" thickBot="1">
      <c r="B79" s="106" t="s">
        <v>295</v>
      </c>
      <c r="C79" s="105" t="s">
        <v>87</v>
      </c>
      <c r="D79" s="131"/>
      <c r="E79" s="102">
        <f>Summary!D74</f>
        <v>0</v>
      </c>
      <c r="F79" s="132"/>
      <c r="G79" s="132"/>
      <c r="H79" s="132"/>
      <c r="I79" s="133"/>
    </row>
    <row r="80" spans="2:9" ht="15.75" hidden="1" thickBot="1">
      <c r="B80" s="108"/>
      <c r="C80" s="109" t="s">
        <v>86</v>
      </c>
      <c r="D80" s="110">
        <f>SUM(D77:D79)</f>
        <v>0</v>
      </c>
      <c r="E80" s="111">
        <f t="shared" ref="E80:I80" si="8">SUM(E77:E79)</f>
        <v>0</v>
      </c>
      <c r="F80" s="111">
        <f t="shared" si="8"/>
        <v>0</v>
      </c>
      <c r="G80" s="111">
        <f t="shared" si="8"/>
        <v>0</v>
      </c>
      <c r="H80" s="111">
        <f t="shared" si="8"/>
        <v>0</v>
      </c>
      <c r="I80" s="112">
        <f t="shared" si="8"/>
        <v>0</v>
      </c>
    </row>
    <row r="81" spans="2:9">
      <c r="B81" s="118">
        <v>320101</v>
      </c>
      <c r="C81" s="119" t="s">
        <v>85</v>
      </c>
      <c r="D81" s="115"/>
      <c r="E81" s="116"/>
      <c r="F81" s="116"/>
      <c r="G81" s="116"/>
      <c r="H81" s="116"/>
      <c r="I81" s="117"/>
    </row>
    <row r="82" spans="2:9" ht="15.75" thickBot="1">
      <c r="B82" s="104" t="s">
        <v>296</v>
      </c>
      <c r="C82" s="105" t="s">
        <v>84</v>
      </c>
      <c r="D82" s="131">
        <v>642000000</v>
      </c>
      <c r="E82" s="102">
        <f>Summary!D77</f>
        <v>128763480</v>
      </c>
      <c r="F82" s="132"/>
      <c r="G82" s="132"/>
      <c r="H82" s="132"/>
      <c r="I82" s="133"/>
    </row>
    <row r="83" spans="2:9" hidden="1">
      <c r="B83" s="104" t="s">
        <v>297</v>
      </c>
      <c r="C83" s="105" t="s">
        <v>83</v>
      </c>
      <c r="D83" s="131"/>
      <c r="E83" s="102">
        <f>Summary!D78</f>
        <v>0</v>
      </c>
      <c r="F83" s="132"/>
      <c r="G83" s="132"/>
      <c r="H83" s="132"/>
      <c r="I83" s="133"/>
    </row>
    <row r="84" spans="2:9" hidden="1">
      <c r="B84" s="104" t="s">
        <v>298</v>
      </c>
      <c r="C84" s="105" t="s">
        <v>82</v>
      </c>
      <c r="D84" s="131"/>
      <c r="E84" s="102">
        <f>Summary!D79</f>
        <v>0</v>
      </c>
      <c r="F84" s="132"/>
      <c r="G84" s="132"/>
      <c r="H84" s="132"/>
      <c r="I84" s="133"/>
    </row>
    <row r="85" spans="2:9" ht="15.75" hidden="1" thickBot="1">
      <c r="B85" s="106" t="s">
        <v>299</v>
      </c>
      <c r="C85" s="105" t="s">
        <v>81</v>
      </c>
      <c r="D85" s="131"/>
      <c r="E85" s="102">
        <f>Summary!D80</f>
        <v>0</v>
      </c>
      <c r="F85" s="132"/>
      <c r="G85" s="132"/>
      <c r="H85" s="132"/>
      <c r="I85" s="133"/>
    </row>
    <row r="86" spans="2:9" ht="15.75" thickBot="1">
      <c r="B86" s="108"/>
      <c r="C86" s="120" t="s">
        <v>80</v>
      </c>
      <c r="D86" s="110">
        <f>SUM(D82:D85)</f>
        <v>642000000</v>
      </c>
      <c r="E86" s="111">
        <f t="shared" ref="E86:I86" si="9">SUM(E82:E85)</f>
        <v>128763480</v>
      </c>
      <c r="F86" s="111">
        <f t="shared" si="9"/>
        <v>0</v>
      </c>
      <c r="G86" s="111">
        <f t="shared" si="9"/>
        <v>0</v>
      </c>
      <c r="H86" s="111">
        <f t="shared" si="9"/>
        <v>0</v>
      </c>
      <c r="I86" s="112">
        <f t="shared" si="9"/>
        <v>0</v>
      </c>
    </row>
    <row r="87" spans="2:9" hidden="1">
      <c r="B87" s="118">
        <v>320102</v>
      </c>
      <c r="C87" s="119" t="s">
        <v>79</v>
      </c>
      <c r="D87" s="115"/>
      <c r="E87" s="116"/>
      <c r="F87" s="116"/>
      <c r="G87" s="116"/>
      <c r="H87" s="116"/>
      <c r="I87" s="117"/>
    </row>
    <row r="88" spans="2:9" hidden="1">
      <c r="B88" s="104" t="s">
        <v>300</v>
      </c>
      <c r="C88" s="105" t="s">
        <v>78</v>
      </c>
      <c r="D88" s="131"/>
      <c r="E88" s="102">
        <f>Summary!D83</f>
        <v>0</v>
      </c>
      <c r="F88" s="132"/>
      <c r="G88" s="132"/>
      <c r="H88" s="132"/>
      <c r="I88" s="133"/>
    </row>
    <row r="89" spans="2:9" hidden="1">
      <c r="B89" s="104" t="s">
        <v>301</v>
      </c>
      <c r="C89" s="105" t="s">
        <v>77</v>
      </c>
      <c r="D89" s="131"/>
      <c r="E89" s="102">
        <f>Summary!D84</f>
        <v>0</v>
      </c>
      <c r="F89" s="132"/>
      <c r="G89" s="132"/>
      <c r="H89" s="132"/>
      <c r="I89" s="133"/>
    </row>
    <row r="90" spans="2:9" hidden="1">
      <c r="B90" s="104" t="s">
        <v>302</v>
      </c>
      <c r="C90" s="105" t="s">
        <v>76</v>
      </c>
      <c r="D90" s="131"/>
      <c r="E90" s="102">
        <f>Summary!D85</f>
        <v>0</v>
      </c>
      <c r="F90" s="132"/>
      <c r="G90" s="132"/>
      <c r="H90" s="132"/>
      <c r="I90" s="133"/>
    </row>
    <row r="91" spans="2:9" hidden="1">
      <c r="B91" s="104" t="s">
        <v>303</v>
      </c>
      <c r="C91" s="105" t="s">
        <v>75</v>
      </c>
      <c r="D91" s="131"/>
      <c r="E91" s="102">
        <f>Summary!D86</f>
        <v>0</v>
      </c>
      <c r="F91" s="132"/>
      <c r="G91" s="132"/>
      <c r="H91" s="132"/>
      <c r="I91" s="133"/>
    </row>
    <row r="92" spans="2:9" s="29" customFormat="1" hidden="1">
      <c r="B92" s="104" t="s">
        <v>304</v>
      </c>
      <c r="C92" s="105" t="s">
        <v>74</v>
      </c>
      <c r="D92" s="131"/>
      <c r="E92" s="102">
        <f>Summary!D87</f>
        <v>0</v>
      </c>
      <c r="F92" s="132"/>
      <c r="G92" s="132"/>
      <c r="H92" s="132"/>
      <c r="I92" s="133"/>
    </row>
    <row r="93" spans="2:9" s="29" customFormat="1" hidden="1">
      <c r="B93" s="104" t="s">
        <v>305</v>
      </c>
      <c r="C93" s="105" t="s">
        <v>73</v>
      </c>
      <c r="D93" s="131"/>
      <c r="E93" s="102">
        <f>Summary!D88</f>
        <v>0</v>
      </c>
      <c r="F93" s="132"/>
      <c r="G93" s="132"/>
      <c r="H93" s="132"/>
      <c r="I93" s="133"/>
    </row>
    <row r="94" spans="2:9" hidden="1">
      <c r="B94" s="104" t="s">
        <v>306</v>
      </c>
      <c r="C94" s="105" t="s">
        <v>72</v>
      </c>
      <c r="D94" s="131"/>
      <c r="E94" s="102">
        <f>Summary!D89</f>
        <v>0</v>
      </c>
      <c r="F94" s="132"/>
      <c r="G94" s="132"/>
      <c r="H94" s="132"/>
      <c r="I94" s="133"/>
    </row>
    <row r="95" spans="2:9" hidden="1">
      <c r="B95" s="104" t="s">
        <v>307</v>
      </c>
      <c r="C95" s="105" t="s">
        <v>71</v>
      </c>
      <c r="D95" s="131"/>
      <c r="E95" s="102">
        <f>Summary!D90</f>
        <v>0</v>
      </c>
      <c r="F95" s="132"/>
      <c r="G95" s="132"/>
      <c r="H95" s="132"/>
      <c r="I95" s="133"/>
    </row>
    <row r="96" spans="2:9" hidden="1">
      <c r="B96" s="104" t="s">
        <v>308</v>
      </c>
      <c r="C96" s="105" t="s">
        <v>70</v>
      </c>
      <c r="D96" s="131"/>
      <c r="E96" s="102">
        <f>Summary!D91</f>
        <v>0</v>
      </c>
      <c r="F96" s="132"/>
      <c r="G96" s="132"/>
      <c r="H96" s="132"/>
      <c r="I96" s="133"/>
    </row>
    <row r="97" spans="2:9" hidden="1">
      <c r="B97" s="104" t="s">
        <v>309</v>
      </c>
      <c r="C97" s="105" t="s">
        <v>69</v>
      </c>
      <c r="D97" s="131"/>
      <c r="E97" s="102">
        <f>Summary!D92</f>
        <v>0</v>
      </c>
      <c r="F97" s="132"/>
      <c r="G97" s="132"/>
      <c r="H97" s="132"/>
      <c r="I97" s="133"/>
    </row>
    <row r="98" spans="2:9" hidden="1">
      <c r="B98" s="104" t="s">
        <v>310</v>
      </c>
      <c r="C98" s="105" t="s">
        <v>68</v>
      </c>
      <c r="D98" s="131"/>
      <c r="E98" s="102">
        <f>Summary!D93</f>
        <v>0</v>
      </c>
      <c r="F98" s="132"/>
      <c r="G98" s="132"/>
      <c r="H98" s="132"/>
      <c r="I98" s="133"/>
    </row>
    <row r="99" spans="2:9" s="29" customFormat="1" hidden="1">
      <c r="B99" s="104" t="s">
        <v>311</v>
      </c>
      <c r="C99" s="105" t="s">
        <v>67</v>
      </c>
      <c r="D99" s="131"/>
      <c r="E99" s="102">
        <f>Summary!D94</f>
        <v>0</v>
      </c>
      <c r="F99" s="132"/>
      <c r="G99" s="132"/>
      <c r="H99" s="132"/>
      <c r="I99" s="133"/>
    </row>
    <row r="100" spans="2:9" s="29" customFormat="1" hidden="1">
      <c r="B100" s="104" t="s">
        <v>312</v>
      </c>
      <c r="C100" s="105" t="s">
        <v>66</v>
      </c>
      <c r="D100" s="131"/>
      <c r="E100" s="102">
        <f>Summary!D95</f>
        <v>0</v>
      </c>
      <c r="F100" s="132"/>
      <c r="G100" s="132"/>
      <c r="H100" s="132"/>
      <c r="I100" s="133"/>
    </row>
    <row r="101" spans="2:9" hidden="1">
      <c r="B101" s="104" t="s">
        <v>313</v>
      </c>
      <c r="C101" s="105" t="s">
        <v>65</v>
      </c>
      <c r="D101" s="131"/>
      <c r="E101" s="102">
        <f>Summary!D96</f>
        <v>0</v>
      </c>
      <c r="F101" s="132"/>
      <c r="G101" s="132"/>
      <c r="H101" s="132"/>
      <c r="I101" s="133"/>
    </row>
    <row r="102" spans="2:9" ht="15.75" hidden="1" thickBot="1">
      <c r="B102" s="106" t="s">
        <v>314</v>
      </c>
      <c r="C102" s="105" t="s">
        <v>64</v>
      </c>
      <c r="D102" s="131"/>
      <c r="E102" s="102">
        <f>Summary!D97</f>
        <v>0</v>
      </c>
      <c r="F102" s="132"/>
      <c r="G102" s="132"/>
      <c r="H102" s="132"/>
      <c r="I102" s="133"/>
    </row>
    <row r="103" spans="2:9" ht="15.75" hidden="1" thickBot="1">
      <c r="B103" s="108"/>
      <c r="C103" s="120" t="s">
        <v>63</v>
      </c>
      <c r="D103" s="110">
        <f>SUM(D88:D102)</f>
        <v>0</v>
      </c>
      <c r="E103" s="111">
        <f t="shared" ref="E103:I103" si="10">SUM(E88:E102)</f>
        <v>0</v>
      </c>
      <c r="F103" s="111">
        <f t="shared" si="10"/>
        <v>0</v>
      </c>
      <c r="G103" s="111">
        <f t="shared" si="10"/>
        <v>0</v>
      </c>
      <c r="H103" s="111">
        <f t="shared" si="10"/>
        <v>0</v>
      </c>
      <c r="I103" s="112">
        <f t="shared" si="10"/>
        <v>0</v>
      </c>
    </row>
    <row r="104" spans="2:9" hidden="1">
      <c r="B104" s="118">
        <v>320103</v>
      </c>
      <c r="C104" s="119" t="s">
        <v>62</v>
      </c>
      <c r="D104" s="115"/>
      <c r="E104" s="116"/>
      <c r="F104" s="116"/>
      <c r="G104" s="116"/>
      <c r="H104" s="116"/>
      <c r="I104" s="117"/>
    </row>
    <row r="105" spans="2:9" hidden="1">
      <c r="B105" s="104" t="s">
        <v>315</v>
      </c>
      <c r="C105" s="105" t="s">
        <v>61</v>
      </c>
      <c r="D105" s="131"/>
      <c r="E105" s="102">
        <f>Summary!D100</f>
        <v>0</v>
      </c>
      <c r="F105" s="132"/>
      <c r="G105" s="132"/>
      <c r="H105" s="132"/>
      <c r="I105" s="133"/>
    </row>
    <row r="106" spans="2:9" hidden="1">
      <c r="B106" s="104" t="s">
        <v>316</v>
      </c>
      <c r="C106" s="105" t="s">
        <v>60</v>
      </c>
      <c r="D106" s="131"/>
      <c r="E106" s="102">
        <f>Summary!D101</f>
        <v>0</v>
      </c>
      <c r="F106" s="132"/>
      <c r="G106" s="132"/>
      <c r="H106" s="132"/>
      <c r="I106" s="133"/>
    </row>
    <row r="107" spans="2:9" hidden="1">
      <c r="B107" s="104" t="s">
        <v>317</v>
      </c>
      <c r="C107" s="105" t="s">
        <v>59</v>
      </c>
      <c r="D107" s="131"/>
      <c r="E107" s="102">
        <f>Summary!D102</f>
        <v>0</v>
      </c>
      <c r="F107" s="132"/>
      <c r="G107" s="132"/>
      <c r="H107" s="132"/>
      <c r="I107" s="133"/>
    </row>
    <row r="108" spans="2:9" hidden="1">
      <c r="B108" s="104" t="s">
        <v>318</v>
      </c>
      <c r="C108" s="105" t="s">
        <v>58</v>
      </c>
      <c r="D108" s="131"/>
      <c r="E108" s="102">
        <f>Summary!D103</f>
        <v>0</v>
      </c>
      <c r="F108" s="132"/>
      <c r="G108" s="132"/>
      <c r="H108" s="132"/>
      <c r="I108" s="133"/>
    </row>
    <row r="109" spans="2:9" s="29" customFormat="1" ht="15.75" hidden="1" thickBot="1">
      <c r="B109" s="106" t="s">
        <v>319</v>
      </c>
      <c r="C109" s="105" t="s">
        <v>57</v>
      </c>
      <c r="D109" s="131"/>
      <c r="E109" s="102">
        <f>Summary!D104</f>
        <v>0</v>
      </c>
      <c r="F109" s="132"/>
      <c r="G109" s="132"/>
      <c r="H109" s="132"/>
      <c r="I109" s="133"/>
    </row>
    <row r="110" spans="2:9" s="29" customFormat="1" ht="15.75" hidden="1" thickBot="1">
      <c r="B110" s="108"/>
      <c r="C110" s="120" t="s">
        <v>56</v>
      </c>
      <c r="D110" s="110">
        <f>SUM(D105:D109)</f>
        <v>0</v>
      </c>
      <c r="E110" s="111">
        <f t="shared" ref="E110:I110" si="11">SUM(E105:E109)</f>
        <v>0</v>
      </c>
      <c r="F110" s="111">
        <f t="shared" si="11"/>
        <v>0</v>
      </c>
      <c r="G110" s="111">
        <f t="shared" si="11"/>
        <v>0</v>
      </c>
      <c r="H110" s="111">
        <f t="shared" si="11"/>
        <v>0</v>
      </c>
      <c r="I110" s="112">
        <f t="shared" si="11"/>
        <v>0</v>
      </c>
    </row>
    <row r="111" spans="2:9">
      <c r="B111" s="118">
        <v>320104</v>
      </c>
      <c r="C111" s="119" t="s">
        <v>55</v>
      </c>
      <c r="D111" s="115"/>
      <c r="E111" s="116"/>
      <c r="F111" s="116"/>
      <c r="G111" s="116"/>
      <c r="H111" s="116"/>
      <c r="I111" s="117"/>
    </row>
    <row r="112" spans="2:9" hidden="1">
      <c r="B112" s="104" t="s">
        <v>320</v>
      </c>
      <c r="C112" s="105" t="s">
        <v>54</v>
      </c>
      <c r="D112" s="131"/>
      <c r="E112" s="102">
        <f>Summary!D107</f>
        <v>0</v>
      </c>
      <c r="F112" s="132"/>
      <c r="G112" s="132"/>
      <c r="H112" s="132"/>
      <c r="I112" s="133"/>
    </row>
    <row r="113" spans="2:9" hidden="1">
      <c r="B113" s="104" t="s">
        <v>321</v>
      </c>
      <c r="C113" s="105" t="s">
        <v>53</v>
      </c>
      <c r="D113" s="131"/>
      <c r="E113" s="102">
        <f>Summary!D108</f>
        <v>0</v>
      </c>
      <c r="F113" s="132"/>
      <c r="G113" s="132"/>
      <c r="H113" s="132"/>
      <c r="I113" s="133"/>
    </row>
    <row r="114" spans="2:9" hidden="1">
      <c r="B114" s="104" t="s">
        <v>322</v>
      </c>
      <c r="C114" s="105" t="s">
        <v>52</v>
      </c>
      <c r="D114" s="131"/>
      <c r="E114" s="102">
        <f>Summary!D109</f>
        <v>0</v>
      </c>
      <c r="F114" s="132"/>
      <c r="G114" s="132"/>
      <c r="H114" s="132"/>
      <c r="I114" s="133"/>
    </row>
    <row r="115" spans="2:9" hidden="1">
      <c r="B115" s="104" t="s">
        <v>323</v>
      </c>
      <c r="C115" s="105" t="s">
        <v>51</v>
      </c>
      <c r="D115" s="131"/>
      <c r="E115" s="102">
        <f>Summary!D110</f>
        <v>0</v>
      </c>
      <c r="F115" s="132"/>
      <c r="G115" s="132"/>
      <c r="H115" s="132"/>
      <c r="I115" s="133"/>
    </row>
    <row r="116" spans="2:9" ht="15.75" thickBot="1">
      <c r="B116" s="104" t="s">
        <v>324</v>
      </c>
      <c r="C116" s="105" t="s">
        <v>50</v>
      </c>
      <c r="D116" s="131">
        <v>30000000</v>
      </c>
      <c r="E116" s="102">
        <f>Summary!D111</f>
        <v>30000000</v>
      </c>
      <c r="F116" s="132"/>
      <c r="G116" s="132"/>
      <c r="H116" s="132"/>
      <c r="I116" s="133"/>
    </row>
    <row r="117" spans="2:9" hidden="1">
      <c r="B117" s="104" t="s">
        <v>325</v>
      </c>
      <c r="C117" s="105" t="s">
        <v>49</v>
      </c>
      <c r="D117" s="131"/>
      <c r="E117" s="102">
        <f>Summary!D112</f>
        <v>0</v>
      </c>
      <c r="F117" s="132"/>
      <c r="G117" s="132"/>
      <c r="H117" s="132"/>
      <c r="I117" s="133"/>
    </row>
    <row r="118" spans="2:9" hidden="1">
      <c r="B118" s="104" t="s">
        <v>326</v>
      </c>
      <c r="C118" s="105" t="s">
        <v>48</v>
      </c>
      <c r="D118" s="131"/>
      <c r="E118" s="102">
        <f>Summary!D113</f>
        <v>0</v>
      </c>
      <c r="F118" s="132"/>
      <c r="G118" s="132"/>
      <c r="H118" s="132"/>
      <c r="I118" s="133"/>
    </row>
    <row r="119" spans="2:9" ht="15.75" hidden="1" thickBot="1">
      <c r="B119" s="106" t="s">
        <v>327</v>
      </c>
      <c r="C119" s="105" t="s">
        <v>47</v>
      </c>
      <c r="D119" s="131"/>
      <c r="E119" s="102">
        <f>Summary!D114</f>
        <v>0</v>
      </c>
      <c r="F119" s="132"/>
      <c r="G119" s="132"/>
      <c r="H119" s="132"/>
      <c r="I119" s="133"/>
    </row>
    <row r="120" spans="2:9" ht="15.75" thickBot="1">
      <c r="B120" s="108"/>
      <c r="C120" s="109" t="s">
        <v>46</v>
      </c>
      <c r="D120" s="110">
        <f>SUM(D112:D119)</f>
        <v>30000000</v>
      </c>
      <c r="E120" s="111">
        <f t="shared" ref="E120:I120" si="12">SUM(E112:E119)</f>
        <v>30000000</v>
      </c>
      <c r="F120" s="111">
        <f t="shared" si="12"/>
        <v>0</v>
      </c>
      <c r="G120" s="111">
        <f t="shared" si="12"/>
        <v>0</v>
      </c>
      <c r="H120" s="111">
        <f t="shared" si="12"/>
        <v>0</v>
      </c>
      <c r="I120" s="112">
        <f t="shared" si="12"/>
        <v>0</v>
      </c>
    </row>
    <row r="121" spans="2:9" s="29" customFormat="1">
      <c r="B121" s="118">
        <v>320105</v>
      </c>
      <c r="C121" s="119" t="s">
        <v>45</v>
      </c>
      <c r="D121" s="115"/>
      <c r="E121" s="116"/>
      <c r="F121" s="116"/>
      <c r="G121" s="116"/>
      <c r="H121" s="116"/>
      <c r="I121" s="117"/>
    </row>
    <row r="122" spans="2:9" s="29" customFormat="1">
      <c r="B122" s="104" t="s">
        <v>328</v>
      </c>
      <c r="C122" s="105" t="s">
        <v>44</v>
      </c>
      <c r="D122" s="131">
        <v>1500000</v>
      </c>
      <c r="E122" s="102">
        <f>Summary!D117</f>
        <v>1500000</v>
      </c>
      <c r="F122" s="132"/>
      <c r="G122" s="132"/>
      <c r="H122" s="132"/>
      <c r="I122" s="133"/>
    </row>
    <row r="123" spans="2:9">
      <c r="B123" s="104" t="s">
        <v>329</v>
      </c>
      <c r="C123" s="105" t="s">
        <v>43</v>
      </c>
      <c r="D123" s="131">
        <v>360000</v>
      </c>
      <c r="E123" s="102">
        <f>Summary!D118</f>
        <v>360000</v>
      </c>
      <c r="F123" s="132"/>
      <c r="G123" s="132"/>
      <c r="H123" s="132"/>
      <c r="I123" s="133"/>
    </row>
    <row r="124" spans="2:9" hidden="1">
      <c r="B124" s="104" t="s">
        <v>330</v>
      </c>
      <c r="C124" s="105" t="s">
        <v>42</v>
      </c>
      <c r="D124" s="131"/>
      <c r="E124" s="102">
        <f>Summary!D119</f>
        <v>0</v>
      </c>
      <c r="F124" s="132"/>
      <c r="G124" s="132"/>
      <c r="H124" s="132"/>
      <c r="I124" s="133"/>
    </row>
    <row r="125" spans="2:9" hidden="1">
      <c r="B125" s="104" t="s">
        <v>331</v>
      </c>
      <c r="C125" s="105" t="s">
        <v>41</v>
      </c>
      <c r="D125" s="131"/>
      <c r="E125" s="102">
        <f>Summary!D120</f>
        <v>0</v>
      </c>
      <c r="F125" s="132"/>
      <c r="G125" s="132"/>
      <c r="H125" s="132"/>
      <c r="I125" s="133"/>
    </row>
    <row r="126" spans="2:9">
      <c r="B126" s="104" t="s">
        <v>332</v>
      </c>
      <c r="C126" s="105" t="s">
        <v>40</v>
      </c>
      <c r="D126" s="131">
        <v>280000</v>
      </c>
      <c r="E126" s="102">
        <f>Summary!D121</f>
        <v>280000</v>
      </c>
      <c r="F126" s="132"/>
      <c r="G126" s="132"/>
      <c r="H126" s="132"/>
      <c r="I126" s="133"/>
    </row>
    <row r="127" spans="2:9" hidden="1">
      <c r="B127" s="104" t="s">
        <v>333</v>
      </c>
      <c r="C127" s="105" t="s">
        <v>39</v>
      </c>
      <c r="D127" s="131"/>
      <c r="E127" s="102">
        <f>Summary!D122</f>
        <v>0</v>
      </c>
      <c r="F127" s="132"/>
      <c r="G127" s="132"/>
      <c r="H127" s="132"/>
      <c r="I127" s="133"/>
    </row>
    <row r="128" spans="2:9" hidden="1">
      <c r="B128" s="104" t="s">
        <v>334</v>
      </c>
      <c r="C128" s="105" t="s">
        <v>38</v>
      </c>
      <c r="D128" s="131"/>
      <c r="E128" s="102">
        <f>Summary!D123</f>
        <v>0</v>
      </c>
      <c r="F128" s="132"/>
      <c r="G128" s="132"/>
      <c r="H128" s="132"/>
      <c r="I128" s="133"/>
    </row>
    <row r="129" spans="2:9" ht="15.75" thickBot="1">
      <c r="B129" s="104" t="s">
        <v>335</v>
      </c>
      <c r="C129" s="105" t="s">
        <v>37</v>
      </c>
      <c r="D129" s="131">
        <v>450000</v>
      </c>
      <c r="E129" s="102">
        <f>Summary!D124</f>
        <v>450000</v>
      </c>
      <c r="F129" s="132"/>
      <c r="G129" s="132"/>
      <c r="H129" s="132"/>
      <c r="I129" s="133"/>
    </row>
    <row r="130" spans="2:9" ht="15.75" hidden="1" thickBot="1">
      <c r="B130" s="106" t="s">
        <v>336</v>
      </c>
      <c r="C130" s="105" t="s">
        <v>36</v>
      </c>
      <c r="D130" s="131"/>
      <c r="E130" s="102">
        <f>Summary!D125</f>
        <v>0</v>
      </c>
      <c r="F130" s="132"/>
      <c r="G130" s="132"/>
      <c r="H130" s="132"/>
      <c r="I130" s="133"/>
    </row>
    <row r="131" spans="2:9" ht="15.75" thickBot="1">
      <c r="B131" s="108"/>
      <c r="C131" s="120" t="s">
        <v>35</v>
      </c>
      <c r="D131" s="110">
        <f>SUM(D122:D130)</f>
        <v>2590000</v>
      </c>
      <c r="E131" s="111">
        <f t="shared" ref="E131:I131" si="13">SUM(E122:E130)</f>
        <v>2590000</v>
      </c>
      <c r="F131" s="111">
        <f t="shared" si="13"/>
        <v>0</v>
      </c>
      <c r="G131" s="111">
        <f t="shared" si="13"/>
        <v>0</v>
      </c>
      <c r="H131" s="111">
        <f t="shared" si="13"/>
        <v>0</v>
      </c>
      <c r="I131" s="112">
        <f t="shared" si="13"/>
        <v>0</v>
      </c>
    </row>
    <row r="132" spans="2:9">
      <c r="B132" s="118">
        <v>320106</v>
      </c>
      <c r="C132" s="119" t="s">
        <v>34</v>
      </c>
      <c r="D132" s="115"/>
      <c r="E132" s="116"/>
      <c r="F132" s="116"/>
      <c r="G132" s="116"/>
      <c r="H132" s="116"/>
      <c r="I132" s="117"/>
    </row>
    <row r="133" spans="2:9" s="29" customFormat="1">
      <c r="B133" s="104" t="s">
        <v>337</v>
      </c>
      <c r="C133" s="105" t="s">
        <v>33</v>
      </c>
      <c r="D133" s="131">
        <v>250000</v>
      </c>
      <c r="E133" s="102">
        <f>Summary!D128</f>
        <v>250000</v>
      </c>
      <c r="F133" s="132"/>
      <c r="G133" s="132"/>
      <c r="H133" s="132"/>
      <c r="I133" s="133"/>
    </row>
    <row r="134" spans="2:9" s="29" customFormat="1">
      <c r="B134" s="104" t="s">
        <v>338</v>
      </c>
      <c r="C134" s="105" t="s">
        <v>32</v>
      </c>
      <c r="D134" s="131">
        <v>400000</v>
      </c>
      <c r="E134" s="102">
        <f>Summary!D129</f>
        <v>400000</v>
      </c>
      <c r="F134" s="132"/>
      <c r="G134" s="132"/>
      <c r="H134" s="132"/>
      <c r="I134" s="133"/>
    </row>
    <row r="135" spans="2:9">
      <c r="B135" s="104" t="s">
        <v>339</v>
      </c>
      <c r="C135" s="105" t="s">
        <v>31</v>
      </c>
      <c r="D135" s="131">
        <v>400000</v>
      </c>
      <c r="E135" s="102">
        <f>Summary!D130</f>
        <v>400000</v>
      </c>
      <c r="F135" s="132"/>
      <c r="G135" s="132"/>
      <c r="H135" s="132"/>
      <c r="I135" s="133"/>
    </row>
    <row r="136" spans="2:9" s="29" customFormat="1">
      <c r="B136" s="104" t="s">
        <v>340</v>
      </c>
      <c r="C136" s="105" t="s">
        <v>30</v>
      </c>
      <c r="D136" s="131">
        <v>140000</v>
      </c>
      <c r="E136" s="102">
        <f>Summary!D131</f>
        <v>140000</v>
      </c>
      <c r="F136" s="132"/>
      <c r="G136" s="132"/>
      <c r="H136" s="132"/>
      <c r="I136" s="133"/>
    </row>
    <row r="137" spans="2:9" s="29" customFormat="1">
      <c r="B137" s="104" t="s">
        <v>341</v>
      </c>
      <c r="C137" s="105" t="s">
        <v>29</v>
      </c>
      <c r="D137" s="131"/>
      <c r="E137" s="102">
        <f>Summary!D132</f>
        <v>0</v>
      </c>
      <c r="F137" s="132"/>
      <c r="G137" s="132"/>
      <c r="H137" s="132"/>
      <c r="I137" s="133"/>
    </row>
    <row r="138" spans="2:9">
      <c r="B138" s="104" t="s">
        <v>342</v>
      </c>
      <c r="C138" s="105" t="s">
        <v>28</v>
      </c>
      <c r="D138" s="131">
        <v>1100000</v>
      </c>
      <c r="E138" s="102">
        <f>Summary!D133</f>
        <v>1100000</v>
      </c>
      <c r="F138" s="132"/>
      <c r="G138" s="132"/>
      <c r="H138" s="132"/>
      <c r="I138" s="133"/>
    </row>
    <row r="139" spans="2:9" s="29" customFormat="1">
      <c r="B139" s="104" t="s">
        <v>343</v>
      </c>
      <c r="C139" s="105" t="s">
        <v>27</v>
      </c>
      <c r="D139" s="131"/>
      <c r="E139" s="102">
        <f>Summary!D134</f>
        <v>0</v>
      </c>
      <c r="F139" s="132"/>
      <c r="G139" s="132"/>
      <c r="H139" s="132"/>
      <c r="I139" s="133"/>
    </row>
    <row r="140" spans="2:9" s="29" customFormat="1">
      <c r="B140" s="104" t="s">
        <v>344</v>
      </c>
      <c r="C140" s="105" t="s">
        <v>26</v>
      </c>
      <c r="D140" s="131">
        <v>60000</v>
      </c>
      <c r="E140" s="102">
        <f>Summary!D135</f>
        <v>60000</v>
      </c>
      <c r="F140" s="132"/>
      <c r="G140" s="132"/>
      <c r="H140" s="132"/>
      <c r="I140" s="133"/>
    </row>
    <row r="141" spans="2:9">
      <c r="B141" s="104" t="s">
        <v>345</v>
      </c>
      <c r="C141" s="105" t="s">
        <v>25</v>
      </c>
      <c r="D141" s="131">
        <v>60000</v>
      </c>
      <c r="E141" s="102">
        <f>Summary!D136</f>
        <v>60000</v>
      </c>
      <c r="F141" s="132"/>
      <c r="G141" s="132"/>
      <c r="H141" s="132"/>
      <c r="I141" s="133"/>
    </row>
    <row r="142" spans="2:9" ht="15.75" thickBot="1">
      <c r="B142" s="106" t="s">
        <v>346</v>
      </c>
      <c r="C142" s="105" t="s">
        <v>24</v>
      </c>
      <c r="D142" s="131"/>
      <c r="E142" s="102">
        <f>Summary!D137</f>
        <v>0</v>
      </c>
      <c r="F142" s="132"/>
      <c r="G142" s="132"/>
      <c r="H142" s="132"/>
      <c r="I142" s="133"/>
    </row>
    <row r="143" spans="2:9" ht="15.75" thickBot="1">
      <c r="B143" s="108"/>
      <c r="C143" s="120" t="s">
        <v>23</v>
      </c>
      <c r="D143" s="110">
        <f>SUM(D133:D142)</f>
        <v>2410000</v>
      </c>
      <c r="E143" s="111">
        <f t="shared" ref="E143:I143" si="14">SUM(E133:E142)</f>
        <v>2410000</v>
      </c>
      <c r="F143" s="111">
        <f t="shared" si="14"/>
        <v>0</v>
      </c>
      <c r="G143" s="111">
        <f t="shared" si="14"/>
        <v>0</v>
      </c>
      <c r="H143" s="111">
        <f t="shared" si="14"/>
        <v>0</v>
      </c>
      <c r="I143" s="112">
        <f t="shared" si="14"/>
        <v>0</v>
      </c>
    </row>
    <row r="144" spans="2:9" hidden="1">
      <c r="B144" s="118">
        <v>320107</v>
      </c>
      <c r="C144" s="121" t="s">
        <v>22</v>
      </c>
      <c r="D144" s="115"/>
      <c r="E144" s="116"/>
      <c r="F144" s="116"/>
      <c r="G144" s="116"/>
      <c r="H144" s="116"/>
      <c r="I144" s="117"/>
    </row>
    <row r="145" spans="2:9" s="29" customFormat="1" ht="15.75" hidden="1" thickBot="1">
      <c r="B145" s="106" t="s">
        <v>347</v>
      </c>
      <c r="C145" s="105" t="s">
        <v>21</v>
      </c>
      <c r="D145" s="131"/>
      <c r="E145" s="102">
        <f>Summary!D140</f>
        <v>0</v>
      </c>
      <c r="F145" s="132"/>
      <c r="G145" s="132"/>
      <c r="H145" s="132"/>
      <c r="I145" s="133"/>
    </row>
    <row r="146" spans="2:9" s="29" customFormat="1" ht="30.75" hidden="1" thickBot="1">
      <c r="B146" s="108"/>
      <c r="C146" s="120" t="s">
        <v>20</v>
      </c>
      <c r="D146" s="110">
        <f>D145</f>
        <v>0</v>
      </c>
      <c r="E146" s="111">
        <f t="shared" ref="E146:I146" si="15">E145</f>
        <v>0</v>
      </c>
      <c r="F146" s="111">
        <f t="shared" si="15"/>
        <v>0</v>
      </c>
      <c r="G146" s="111">
        <f t="shared" si="15"/>
        <v>0</v>
      </c>
      <c r="H146" s="111">
        <f t="shared" si="15"/>
        <v>0</v>
      </c>
      <c r="I146" s="112">
        <f t="shared" si="15"/>
        <v>0</v>
      </c>
    </row>
    <row r="147" spans="2:9" hidden="1">
      <c r="B147" s="118">
        <v>320108</v>
      </c>
      <c r="C147" s="119" t="s">
        <v>19</v>
      </c>
      <c r="D147" s="115"/>
      <c r="E147" s="116"/>
      <c r="F147" s="116"/>
      <c r="G147" s="116"/>
      <c r="H147" s="116"/>
      <c r="I147" s="117"/>
    </row>
    <row r="148" spans="2:9" s="29" customFormat="1" ht="15.75" hidden="1" thickBot="1">
      <c r="B148" s="106" t="s">
        <v>348</v>
      </c>
      <c r="C148" s="105" t="s">
        <v>18</v>
      </c>
      <c r="D148" s="131"/>
      <c r="E148" s="102">
        <f>Summary!D143</f>
        <v>0</v>
      </c>
      <c r="F148" s="132"/>
      <c r="G148" s="132"/>
      <c r="H148" s="132"/>
      <c r="I148" s="133"/>
    </row>
    <row r="149" spans="2:9" s="29" customFormat="1" ht="15.75" hidden="1" thickBot="1">
      <c r="B149" s="122"/>
      <c r="C149" s="120" t="s">
        <v>17</v>
      </c>
      <c r="D149" s="110">
        <f>D148</f>
        <v>0</v>
      </c>
      <c r="E149" s="111">
        <f t="shared" ref="E149:I149" si="16">E148</f>
        <v>0</v>
      </c>
      <c r="F149" s="111">
        <f t="shared" si="16"/>
        <v>0</v>
      </c>
      <c r="G149" s="111">
        <f t="shared" si="16"/>
        <v>0</v>
      </c>
      <c r="H149" s="111">
        <f t="shared" si="16"/>
        <v>0</v>
      </c>
      <c r="I149" s="112">
        <f t="shared" si="16"/>
        <v>0</v>
      </c>
    </row>
    <row r="150" spans="2:9" hidden="1">
      <c r="B150" s="118">
        <v>320109</v>
      </c>
      <c r="C150" s="119" t="s">
        <v>16</v>
      </c>
      <c r="D150" s="115"/>
      <c r="E150" s="116"/>
      <c r="F150" s="116"/>
      <c r="G150" s="116"/>
      <c r="H150" s="116"/>
      <c r="I150" s="117"/>
    </row>
    <row r="151" spans="2:9" hidden="1">
      <c r="B151" s="104" t="s">
        <v>349</v>
      </c>
      <c r="C151" s="105" t="s">
        <v>15</v>
      </c>
      <c r="D151" s="131"/>
      <c r="E151" s="102">
        <f>Summary!D146</f>
        <v>0</v>
      </c>
      <c r="F151" s="132"/>
      <c r="G151" s="132"/>
      <c r="H151" s="132"/>
      <c r="I151" s="133"/>
    </row>
    <row r="152" spans="2:9" hidden="1">
      <c r="B152" s="104" t="s">
        <v>350</v>
      </c>
      <c r="C152" s="105" t="s">
        <v>14</v>
      </c>
      <c r="D152" s="131"/>
      <c r="E152" s="102">
        <f>Summary!D147</f>
        <v>0</v>
      </c>
      <c r="F152" s="132"/>
      <c r="G152" s="132"/>
      <c r="H152" s="132"/>
      <c r="I152" s="133"/>
    </row>
    <row r="153" spans="2:9" hidden="1">
      <c r="B153" s="104" t="s">
        <v>351</v>
      </c>
      <c r="C153" s="105" t="s">
        <v>13</v>
      </c>
      <c r="D153" s="131"/>
      <c r="E153" s="102">
        <f>Summary!D148</f>
        <v>0</v>
      </c>
      <c r="F153" s="132"/>
      <c r="G153" s="132"/>
      <c r="H153" s="132"/>
      <c r="I153" s="133"/>
    </row>
    <row r="154" spans="2:9" s="29" customFormat="1" ht="15.75" hidden="1" thickBot="1">
      <c r="B154" s="106" t="s">
        <v>352</v>
      </c>
      <c r="C154" s="105" t="s">
        <v>12</v>
      </c>
      <c r="D154" s="131"/>
      <c r="E154" s="102">
        <f>Summary!D149</f>
        <v>0</v>
      </c>
      <c r="F154" s="132"/>
      <c r="G154" s="132"/>
      <c r="H154" s="132"/>
      <c r="I154" s="133"/>
    </row>
    <row r="155" spans="2:9" s="29" customFormat="1" ht="15.75" hidden="1" thickBot="1">
      <c r="B155" s="108"/>
      <c r="C155" s="120" t="s">
        <v>11</v>
      </c>
      <c r="D155" s="110">
        <f>SUM(D151:D154)</f>
        <v>0</v>
      </c>
      <c r="E155" s="111">
        <f t="shared" ref="E155:I155" si="17">SUM(E151:E154)</f>
        <v>0</v>
      </c>
      <c r="F155" s="111">
        <f t="shared" si="17"/>
        <v>0</v>
      </c>
      <c r="G155" s="111">
        <f t="shared" si="17"/>
        <v>0</v>
      </c>
      <c r="H155" s="111">
        <f t="shared" si="17"/>
        <v>0</v>
      </c>
      <c r="I155" s="112">
        <f t="shared" si="17"/>
        <v>0</v>
      </c>
    </row>
    <row r="156" spans="2:9" hidden="1">
      <c r="B156" s="118">
        <v>320110</v>
      </c>
      <c r="C156" s="119" t="s">
        <v>10</v>
      </c>
      <c r="D156" s="115"/>
      <c r="E156" s="116"/>
      <c r="F156" s="116"/>
      <c r="G156" s="116"/>
      <c r="H156" s="116"/>
      <c r="I156" s="117"/>
    </row>
    <row r="157" spans="2:9" ht="15.75" hidden="1" thickBot="1">
      <c r="B157" s="106" t="s">
        <v>353</v>
      </c>
      <c r="C157" s="105" t="s">
        <v>10</v>
      </c>
      <c r="D157" s="131"/>
      <c r="E157" s="102">
        <f>Summary!D152</f>
        <v>0</v>
      </c>
      <c r="F157" s="132"/>
      <c r="G157" s="132"/>
      <c r="H157" s="132"/>
      <c r="I157" s="133"/>
    </row>
    <row r="158" spans="2:9" ht="15.75" hidden="1" thickBot="1">
      <c r="B158" s="108"/>
      <c r="C158" s="120" t="s">
        <v>9</v>
      </c>
      <c r="D158" s="110">
        <f>D157</f>
        <v>0</v>
      </c>
      <c r="E158" s="111">
        <f t="shared" ref="E158:I158" si="18">E157</f>
        <v>0</v>
      </c>
      <c r="F158" s="111">
        <f t="shared" si="18"/>
        <v>0</v>
      </c>
      <c r="G158" s="111">
        <f t="shared" si="18"/>
        <v>0</v>
      </c>
      <c r="H158" s="111">
        <f t="shared" si="18"/>
        <v>0</v>
      </c>
      <c r="I158" s="112">
        <f t="shared" si="18"/>
        <v>0</v>
      </c>
    </row>
    <row r="159" spans="2:9" hidden="1">
      <c r="B159" s="118">
        <v>320201</v>
      </c>
      <c r="C159" s="119" t="s">
        <v>8</v>
      </c>
      <c r="D159" s="115"/>
      <c r="E159" s="116"/>
      <c r="F159" s="116"/>
      <c r="G159" s="116"/>
      <c r="H159" s="116"/>
      <c r="I159" s="117"/>
    </row>
    <row r="160" spans="2:9" hidden="1">
      <c r="B160" s="104" t="s">
        <v>354</v>
      </c>
      <c r="C160" s="105" t="s">
        <v>7</v>
      </c>
      <c r="D160" s="131"/>
      <c r="E160" s="102">
        <f>Summary!D155</f>
        <v>0</v>
      </c>
      <c r="F160" s="132"/>
      <c r="G160" s="132"/>
      <c r="H160" s="132"/>
      <c r="I160" s="133"/>
    </row>
    <row r="161" spans="2:9" hidden="1">
      <c r="B161" s="104" t="s">
        <v>355</v>
      </c>
      <c r="C161" s="105" t="s">
        <v>6</v>
      </c>
      <c r="D161" s="131"/>
      <c r="E161" s="102">
        <f>Summary!D156</f>
        <v>0</v>
      </c>
      <c r="F161" s="132"/>
      <c r="G161" s="132"/>
      <c r="H161" s="132"/>
      <c r="I161" s="133"/>
    </row>
    <row r="162" spans="2:9" hidden="1">
      <c r="B162" s="104" t="s">
        <v>356</v>
      </c>
      <c r="C162" s="105" t="s">
        <v>5</v>
      </c>
      <c r="D162" s="131"/>
      <c r="E162" s="102">
        <f>Summary!D157</f>
        <v>0</v>
      </c>
      <c r="F162" s="132"/>
      <c r="G162" s="132"/>
      <c r="H162" s="132"/>
      <c r="I162" s="133"/>
    </row>
    <row r="163" spans="2:9" s="29" customFormat="1" hidden="1">
      <c r="B163" s="104" t="s">
        <v>357</v>
      </c>
      <c r="C163" s="105" t="s">
        <v>4</v>
      </c>
      <c r="D163" s="131"/>
      <c r="E163" s="102">
        <f>Summary!D158</f>
        <v>0</v>
      </c>
      <c r="F163" s="132"/>
      <c r="G163" s="132"/>
      <c r="H163" s="132"/>
      <c r="I163" s="133"/>
    </row>
    <row r="164" spans="2:9" hidden="1">
      <c r="B164" s="104" t="s">
        <v>358</v>
      </c>
      <c r="C164" s="105" t="s">
        <v>3</v>
      </c>
      <c r="D164" s="131"/>
      <c r="E164" s="102">
        <f>Summary!D159</f>
        <v>0</v>
      </c>
      <c r="F164" s="132"/>
      <c r="G164" s="132"/>
      <c r="H164" s="132"/>
      <c r="I164" s="133"/>
    </row>
    <row r="165" spans="2:9" s="29" customFormat="1" hidden="1">
      <c r="B165" s="104" t="s">
        <v>359</v>
      </c>
      <c r="C165" s="105" t="s">
        <v>2</v>
      </c>
      <c r="D165" s="131"/>
      <c r="E165" s="102">
        <f>Summary!D160</f>
        <v>0</v>
      </c>
      <c r="F165" s="132"/>
      <c r="G165" s="132"/>
      <c r="H165" s="132"/>
      <c r="I165" s="133"/>
    </row>
    <row r="166" spans="2:9" ht="15.75" hidden="1" thickBot="1">
      <c r="B166" s="106" t="s">
        <v>360</v>
      </c>
      <c r="C166" s="107" t="s">
        <v>1</v>
      </c>
      <c r="D166" s="131"/>
      <c r="E166" s="102">
        <f>Summary!D161</f>
        <v>0</v>
      </c>
      <c r="F166" s="132"/>
      <c r="G166" s="132"/>
      <c r="H166" s="132"/>
      <c r="I166" s="133"/>
    </row>
    <row r="167" spans="2:9" ht="15.75" hidden="1" thickBot="1">
      <c r="B167" s="108"/>
      <c r="C167" s="109" t="s">
        <v>0</v>
      </c>
      <c r="D167" s="110">
        <f>SUM(D160:D166)</f>
        <v>0</v>
      </c>
      <c r="E167" s="111">
        <f t="shared" ref="E167:I167" si="19">SUM(E160:E166)</f>
        <v>0</v>
      </c>
      <c r="F167" s="111">
        <f t="shared" si="19"/>
        <v>0</v>
      </c>
      <c r="G167" s="111">
        <f t="shared" si="19"/>
        <v>0</v>
      </c>
      <c r="H167" s="111">
        <f t="shared" si="19"/>
        <v>0</v>
      </c>
      <c r="I167" s="112">
        <f t="shared" si="19"/>
        <v>0</v>
      </c>
    </row>
    <row r="168" spans="2:9" ht="9.75" customHeight="1" thickBot="1">
      <c r="B168" s="108"/>
      <c r="C168" s="109"/>
      <c r="D168" s="110"/>
      <c r="E168" s="111"/>
      <c r="F168" s="111"/>
      <c r="G168" s="111"/>
      <c r="H168" s="111"/>
      <c r="I168" s="112"/>
    </row>
    <row r="169" spans="2:9" ht="15.75" thickBot="1">
      <c r="B169" s="123"/>
      <c r="C169" s="124" t="s">
        <v>386</v>
      </c>
      <c r="D169" s="110">
        <f>D44+D47+D50+D53+D56+D65+D69+D75+D80+D86+D103+D110+D120+D131+D143+D146+D149+D155+D158+D167</f>
        <v>1322105270</v>
      </c>
      <c r="E169" s="110">
        <f t="shared" ref="E169:H169" si="20">E44+E47+E50+E53+E56+E65+E69+E75+E80+E86+E103+E110+E120+E131+E143+E146+E149+E155+E158+E167</f>
        <v>461000000</v>
      </c>
      <c r="F169" s="110">
        <f t="shared" si="20"/>
        <v>0</v>
      </c>
      <c r="G169" s="110">
        <f t="shared" si="20"/>
        <v>0</v>
      </c>
      <c r="H169" s="134">
        <f t="shared" si="20"/>
        <v>0</v>
      </c>
      <c r="I169" s="135">
        <f>I44+I47+I50+I53+I56+I65+I69+I75+I80+I86+I103+I110+I120+I131+I143+I146+I149+I155+I158+I167</f>
        <v>0</v>
      </c>
    </row>
    <row r="171" spans="2:9" ht="21">
      <c r="E171" s="320">
        <v>26</v>
      </c>
      <c r="F171" s="319"/>
    </row>
    <row r="180" spans="4:4" ht="18.75">
      <c r="D180" s="32"/>
    </row>
  </sheetData>
  <sheetProtection sheet="1" formatColumns="0" formatRows="0"/>
  <mergeCells count="3">
    <mergeCell ref="B2:I2"/>
    <mergeCell ref="B3:I3"/>
    <mergeCell ref="B4:I4"/>
  </mergeCells>
  <hyperlinks>
    <hyperlink ref="B1" location="SummaryCapitalExp!A1" tooltip="Back to Summary of Capital Expenditure" display="Back"/>
    <hyperlink ref="I1" location="CapitalProjectList!A1" tooltip="Go to Capital Project List" display="Projects List"/>
  </hyperlinks>
  <printOptions horizontalCentered="1"/>
  <pageMargins left="0.57999999999999996" right="0.25" top="0.75" bottom="0.25" header="0.3" footer="0.3"/>
  <pageSetup paperSize="5" scale="80" fitToHeight="0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7"/>
  <dimension ref="A1:AD190"/>
  <sheetViews>
    <sheetView showGridLines="0" view="pageBreakPreview" zoomScale="70" zoomScaleNormal="70" zoomScaleSheetLayoutView="70" zoomScalePageLayoutView="54" workbookViewId="0">
      <pane ySplit="6" topLeftCell="A7" activePane="bottomLeft" state="frozen"/>
      <selection pane="bottomLeft" activeCell="C12" sqref="C12"/>
    </sheetView>
  </sheetViews>
  <sheetFormatPr defaultColWidth="33.5703125" defaultRowHeight="15"/>
  <cols>
    <col min="1" max="1" width="3.140625" style="253" customWidth="1"/>
    <col min="2" max="2" width="12.85546875" style="289" customWidth="1"/>
    <col min="3" max="3" width="78.5703125" style="253" customWidth="1"/>
    <col min="4" max="4" width="16.28515625" style="286" hidden="1" customWidth="1"/>
    <col min="5" max="5" width="32.42578125" style="286" customWidth="1"/>
    <col min="6" max="8" width="25.42578125" style="286" customWidth="1"/>
    <col min="9" max="9" width="22.5703125" style="286" customWidth="1"/>
    <col min="10" max="10" width="25.42578125" style="286" customWidth="1"/>
    <col min="11" max="11" width="23.42578125" style="286" customWidth="1"/>
    <col min="12" max="12" width="25.42578125" style="286" customWidth="1"/>
    <col min="13" max="256" width="33.5703125" style="253"/>
    <col min="257" max="257" width="3.140625" style="253" customWidth="1"/>
    <col min="258" max="258" width="12.85546875" style="253" customWidth="1"/>
    <col min="259" max="259" width="41.42578125" style="253" customWidth="1"/>
    <col min="260" max="260" width="20.5703125" style="253" customWidth="1"/>
    <col min="261" max="266" width="23.140625" style="253" customWidth="1"/>
    <col min="267" max="267" width="21.28515625" style="253" customWidth="1"/>
    <col min="268" max="268" width="23.140625" style="253" customWidth="1"/>
    <col min="269" max="512" width="33.5703125" style="253"/>
    <col min="513" max="513" width="3.140625" style="253" customWidth="1"/>
    <col min="514" max="514" width="12.85546875" style="253" customWidth="1"/>
    <col min="515" max="515" width="41.42578125" style="253" customWidth="1"/>
    <col min="516" max="516" width="20.5703125" style="253" customWidth="1"/>
    <col min="517" max="522" width="23.140625" style="253" customWidth="1"/>
    <col min="523" max="523" width="21.28515625" style="253" customWidth="1"/>
    <col min="524" max="524" width="23.140625" style="253" customWidth="1"/>
    <col min="525" max="768" width="33.5703125" style="253"/>
    <col min="769" max="769" width="3.140625" style="253" customWidth="1"/>
    <col min="770" max="770" width="12.85546875" style="253" customWidth="1"/>
    <col min="771" max="771" width="41.42578125" style="253" customWidth="1"/>
    <col min="772" max="772" width="20.5703125" style="253" customWidth="1"/>
    <col min="773" max="778" width="23.140625" style="253" customWidth="1"/>
    <col min="779" max="779" width="21.28515625" style="253" customWidth="1"/>
    <col min="780" max="780" width="23.140625" style="253" customWidth="1"/>
    <col min="781" max="1024" width="33.5703125" style="253"/>
    <col min="1025" max="1025" width="3.140625" style="253" customWidth="1"/>
    <col min="1026" max="1026" width="12.85546875" style="253" customWidth="1"/>
    <col min="1027" max="1027" width="41.42578125" style="253" customWidth="1"/>
    <col min="1028" max="1028" width="20.5703125" style="253" customWidth="1"/>
    <col min="1029" max="1034" width="23.140625" style="253" customWidth="1"/>
    <col min="1035" max="1035" width="21.28515625" style="253" customWidth="1"/>
    <col min="1036" max="1036" width="23.140625" style="253" customWidth="1"/>
    <col min="1037" max="1280" width="33.5703125" style="253"/>
    <col min="1281" max="1281" width="3.140625" style="253" customWidth="1"/>
    <col min="1282" max="1282" width="12.85546875" style="253" customWidth="1"/>
    <col min="1283" max="1283" width="41.42578125" style="253" customWidth="1"/>
    <col min="1284" max="1284" width="20.5703125" style="253" customWidth="1"/>
    <col min="1285" max="1290" width="23.140625" style="253" customWidth="1"/>
    <col min="1291" max="1291" width="21.28515625" style="253" customWidth="1"/>
    <col min="1292" max="1292" width="23.140625" style="253" customWidth="1"/>
    <col min="1293" max="1536" width="33.5703125" style="253"/>
    <col min="1537" max="1537" width="3.140625" style="253" customWidth="1"/>
    <col min="1538" max="1538" width="12.85546875" style="253" customWidth="1"/>
    <col min="1539" max="1539" width="41.42578125" style="253" customWidth="1"/>
    <col min="1540" max="1540" width="20.5703125" style="253" customWidth="1"/>
    <col min="1541" max="1546" width="23.140625" style="253" customWidth="1"/>
    <col min="1547" max="1547" width="21.28515625" style="253" customWidth="1"/>
    <col min="1548" max="1548" width="23.140625" style="253" customWidth="1"/>
    <col min="1549" max="1792" width="33.5703125" style="253"/>
    <col min="1793" max="1793" width="3.140625" style="253" customWidth="1"/>
    <col min="1794" max="1794" width="12.85546875" style="253" customWidth="1"/>
    <col min="1795" max="1795" width="41.42578125" style="253" customWidth="1"/>
    <col min="1796" max="1796" width="20.5703125" style="253" customWidth="1"/>
    <col min="1797" max="1802" width="23.140625" style="253" customWidth="1"/>
    <col min="1803" max="1803" width="21.28515625" style="253" customWidth="1"/>
    <col min="1804" max="1804" width="23.140625" style="253" customWidth="1"/>
    <col min="1805" max="2048" width="33.5703125" style="253"/>
    <col min="2049" max="2049" width="3.140625" style="253" customWidth="1"/>
    <col min="2050" max="2050" width="12.85546875" style="253" customWidth="1"/>
    <col min="2051" max="2051" width="41.42578125" style="253" customWidth="1"/>
    <col min="2052" max="2052" width="20.5703125" style="253" customWidth="1"/>
    <col min="2053" max="2058" width="23.140625" style="253" customWidth="1"/>
    <col min="2059" max="2059" width="21.28515625" style="253" customWidth="1"/>
    <col min="2060" max="2060" width="23.140625" style="253" customWidth="1"/>
    <col min="2061" max="2304" width="33.5703125" style="253"/>
    <col min="2305" max="2305" width="3.140625" style="253" customWidth="1"/>
    <col min="2306" max="2306" width="12.85546875" style="253" customWidth="1"/>
    <col min="2307" max="2307" width="41.42578125" style="253" customWidth="1"/>
    <col min="2308" max="2308" width="20.5703125" style="253" customWidth="1"/>
    <col min="2309" max="2314" width="23.140625" style="253" customWidth="1"/>
    <col min="2315" max="2315" width="21.28515625" style="253" customWidth="1"/>
    <col min="2316" max="2316" width="23.140625" style="253" customWidth="1"/>
    <col min="2317" max="2560" width="33.5703125" style="253"/>
    <col min="2561" max="2561" width="3.140625" style="253" customWidth="1"/>
    <col min="2562" max="2562" width="12.85546875" style="253" customWidth="1"/>
    <col min="2563" max="2563" width="41.42578125" style="253" customWidth="1"/>
    <col min="2564" max="2564" width="20.5703125" style="253" customWidth="1"/>
    <col min="2565" max="2570" width="23.140625" style="253" customWidth="1"/>
    <col min="2571" max="2571" width="21.28515625" style="253" customWidth="1"/>
    <col min="2572" max="2572" width="23.140625" style="253" customWidth="1"/>
    <col min="2573" max="2816" width="33.5703125" style="253"/>
    <col min="2817" max="2817" width="3.140625" style="253" customWidth="1"/>
    <col min="2818" max="2818" width="12.85546875" style="253" customWidth="1"/>
    <col min="2819" max="2819" width="41.42578125" style="253" customWidth="1"/>
    <col min="2820" max="2820" width="20.5703125" style="253" customWidth="1"/>
    <col min="2821" max="2826" width="23.140625" style="253" customWidth="1"/>
    <col min="2827" max="2827" width="21.28515625" style="253" customWidth="1"/>
    <col min="2828" max="2828" width="23.140625" style="253" customWidth="1"/>
    <col min="2829" max="3072" width="33.5703125" style="253"/>
    <col min="3073" max="3073" width="3.140625" style="253" customWidth="1"/>
    <col min="3074" max="3074" width="12.85546875" style="253" customWidth="1"/>
    <col min="3075" max="3075" width="41.42578125" style="253" customWidth="1"/>
    <col min="3076" max="3076" width="20.5703125" style="253" customWidth="1"/>
    <col min="3077" max="3082" width="23.140625" style="253" customWidth="1"/>
    <col min="3083" max="3083" width="21.28515625" style="253" customWidth="1"/>
    <col min="3084" max="3084" width="23.140625" style="253" customWidth="1"/>
    <col min="3085" max="3328" width="33.5703125" style="253"/>
    <col min="3329" max="3329" width="3.140625" style="253" customWidth="1"/>
    <col min="3330" max="3330" width="12.85546875" style="253" customWidth="1"/>
    <col min="3331" max="3331" width="41.42578125" style="253" customWidth="1"/>
    <col min="3332" max="3332" width="20.5703125" style="253" customWidth="1"/>
    <col min="3333" max="3338" width="23.140625" style="253" customWidth="1"/>
    <col min="3339" max="3339" width="21.28515625" style="253" customWidth="1"/>
    <col min="3340" max="3340" width="23.140625" style="253" customWidth="1"/>
    <col min="3341" max="3584" width="33.5703125" style="253"/>
    <col min="3585" max="3585" width="3.140625" style="253" customWidth="1"/>
    <col min="3586" max="3586" width="12.85546875" style="253" customWidth="1"/>
    <col min="3587" max="3587" width="41.42578125" style="253" customWidth="1"/>
    <col min="3588" max="3588" width="20.5703125" style="253" customWidth="1"/>
    <col min="3589" max="3594" width="23.140625" style="253" customWidth="1"/>
    <col min="3595" max="3595" width="21.28515625" style="253" customWidth="1"/>
    <col min="3596" max="3596" width="23.140625" style="253" customWidth="1"/>
    <col min="3597" max="3840" width="33.5703125" style="253"/>
    <col min="3841" max="3841" width="3.140625" style="253" customWidth="1"/>
    <col min="3842" max="3842" width="12.85546875" style="253" customWidth="1"/>
    <col min="3843" max="3843" width="41.42578125" style="253" customWidth="1"/>
    <col min="3844" max="3844" width="20.5703125" style="253" customWidth="1"/>
    <col min="3845" max="3850" width="23.140625" style="253" customWidth="1"/>
    <col min="3851" max="3851" width="21.28515625" style="253" customWidth="1"/>
    <col min="3852" max="3852" width="23.140625" style="253" customWidth="1"/>
    <col min="3853" max="4096" width="33.5703125" style="253"/>
    <col min="4097" max="4097" width="3.140625" style="253" customWidth="1"/>
    <col min="4098" max="4098" width="12.85546875" style="253" customWidth="1"/>
    <col min="4099" max="4099" width="41.42578125" style="253" customWidth="1"/>
    <col min="4100" max="4100" width="20.5703125" style="253" customWidth="1"/>
    <col min="4101" max="4106" width="23.140625" style="253" customWidth="1"/>
    <col min="4107" max="4107" width="21.28515625" style="253" customWidth="1"/>
    <col min="4108" max="4108" width="23.140625" style="253" customWidth="1"/>
    <col min="4109" max="4352" width="33.5703125" style="253"/>
    <col min="4353" max="4353" width="3.140625" style="253" customWidth="1"/>
    <col min="4354" max="4354" width="12.85546875" style="253" customWidth="1"/>
    <col min="4355" max="4355" width="41.42578125" style="253" customWidth="1"/>
    <col min="4356" max="4356" width="20.5703125" style="253" customWidth="1"/>
    <col min="4357" max="4362" width="23.140625" style="253" customWidth="1"/>
    <col min="4363" max="4363" width="21.28515625" style="253" customWidth="1"/>
    <col min="4364" max="4364" width="23.140625" style="253" customWidth="1"/>
    <col min="4365" max="4608" width="33.5703125" style="253"/>
    <col min="4609" max="4609" width="3.140625" style="253" customWidth="1"/>
    <col min="4610" max="4610" width="12.85546875" style="253" customWidth="1"/>
    <col min="4611" max="4611" width="41.42578125" style="253" customWidth="1"/>
    <col min="4612" max="4612" width="20.5703125" style="253" customWidth="1"/>
    <col min="4613" max="4618" width="23.140625" style="253" customWidth="1"/>
    <col min="4619" max="4619" width="21.28515625" style="253" customWidth="1"/>
    <col min="4620" max="4620" width="23.140625" style="253" customWidth="1"/>
    <col min="4621" max="4864" width="33.5703125" style="253"/>
    <col min="4865" max="4865" width="3.140625" style="253" customWidth="1"/>
    <col min="4866" max="4866" width="12.85546875" style="253" customWidth="1"/>
    <col min="4867" max="4867" width="41.42578125" style="253" customWidth="1"/>
    <col min="4868" max="4868" width="20.5703125" style="253" customWidth="1"/>
    <col min="4869" max="4874" width="23.140625" style="253" customWidth="1"/>
    <col min="4875" max="4875" width="21.28515625" style="253" customWidth="1"/>
    <col min="4876" max="4876" width="23.140625" style="253" customWidth="1"/>
    <col min="4877" max="5120" width="33.5703125" style="253"/>
    <col min="5121" max="5121" width="3.140625" style="253" customWidth="1"/>
    <col min="5122" max="5122" width="12.85546875" style="253" customWidth="1"/>
    <col min="5123" max="5123" width="41.42578125" style="253" customWidth="1"/>
    <col min="5124" max="5124" width="20.5703125" style="253" customWidth="1"/>
    <col min="5125" max="5130" width="23.140625" style="253" customWidth="1"/>
    <col min="5131" max="5131" width="21.28515625" style="253" customWidth="1"/>
    <col min="5132" max="5132" width="23.140625" style="253" customWidth="1"/>
    <col min="5133" max="5376" width="33.5703125" style="253"/>
    <col min="5377" max="5377" width="3.140625" style="253" customWidth="1"/>
    <col min="5378" max="5378" width="12.85546875" style="253" customWidth="1"/>
    <col min="5379" max="5379" width="41.42578125" style="253" customWidth="1"/>
    <col min="5380" max="5380" width="20.5703125" style="253" customWidth="1"/>
    <col min="5381" max="5386" width="23.140625" style="253" customWidth="1"/>
    <col min="5387" max="5387" width="21.28515625" style="253" customWidth="1"/>
    <col min="5388" max="5388" width="23.140625" style="253" customWidth="1"/>
    <col min="5389" max="5632" width="33.5703125" style="253"/>
    <col min="5633" max="5633" width="3.140625" style="253" customWidth="1"/>
    <col min="5634" max="5634" width="12.85546875" style="253" customWidth="1"/>
    <col min="5635" max="5635" width="41.42578125" style="253" customWidth="1"/>
    <col min="5636" max="5636" width="20.5703125" style="253" customWidth="1"/>
    <col min="5637" max="5642" width="23.140625" style="253" customWidth="1"/>
    <col min="5643" max="5643" width="21.28515625" style="253" customWidth="1"/>
    <col min="5644" max="5644" width="23.140625" style="253" customWidth="1"/>
    <col min="5645" max="5888" width="33.5703125" style="253"/>
    <col min="5889" max="5889" width="3.140625" style="253" customWidth="1"/>
    <col min="5890" max="5890" width="12.85546875" style="253" customWidth="1"/>
    <col min="5891" max="5891" width="41.42578125" style="253" customWidth="1"/>
    <col min="5892" max="5892" width="20.5703125" style="253" customWidth="1"/>
    <col min="5893" max="5898" width="23.140625" style="253" customWidth="1"/>
    <col min="5899" max="5899" width="21.28515625" style="253" customWidth="1"/>
    <col min="5900" max="5900" width="23.140625" style="253" customWidth="1"/>
    <col min="5901" max="6144" width="33.5703125" style="253"/>
    <col min="6145" max="6145" width="3.140625" style="253" customWidth="1"/>
    <col min="6146" max="6146" width="12.85546875" style="253" customWidth="1"/>
    <col min="6147" max="6147" width="41.42578125" style="253" customWidth="1"/>
    <col min="6148" max="6148" width="20.5703125" style="253" customWidth="1"/>
    <col min="6149" max="6154" width="23.140625" style="253" customWidth="1"/>
    <col min="6155" max="6155" width="21.28515625" style="253" customWidth="1"/>
    <col min="6156" max="6156" width="23.140625" style="253" customWidth="1"/>
    <col min="6157" max="6400" width="33.5703125" style="253"/>
    <col min="6401" max="6401" width="3.140625" style="253" customWidth="1"/>
    <col min="6402" max="6402" width="12.85546875" style="253" customWidth="1"/>
    <col min="6403" max="6403" width="41.42578125" style="253" customWidth="1"/>
    <col min="6404" max="6404" width="20.5703125" style="253" customWidth="1"/>
    <col min="6405" max="6410" width="23.140625" style="253" customWidth="1"/>
    <col min="6411" max="6411" width="21.28515625" style="253" customWidth="1"/>
    <col min="6412" max="6412" width="23.140625" style="253" customWidth="1"/>
    <col min="6413" max="6656" width="33.5703125" style="253"/>
    <col min="6657" max="6657" width="3.140625" style="253" customWidth="1"/>
    <col min="6658" max="6658" width="12.85546875" style="253" customWidth="1"/>
    <col min="6659" max="6659" width="41.42578125" style="253" customWidth="1"/>
    <col min="6660" max="6660" width="20.5703125" style="253" customWidth="1"/>
    <col min="6661" max="6666" width="23.140625" style="253" customWidth="1"/>
    <col min="6667" max="6667" width="21.28515625" style="253" customWidth="1"/>
    <col min="6668" max="6668" width="23.140625" style="253" customWidth="1"/>
    <col min="6669" max="6912" width="33.5703125" style="253"/>
    <col min="6913" max="6913" width="3.140625" style="253" customWidth="1"/>
    <col min="6914" max="6914" width="12.85546875" style="253" customWidth="1"/>
    <col min="6915" max="6915" width="41.42578125" style="253" customWidth="1"/>
    <col min="6916" max="6916" width="20.5703125" style="253" customWidth="1"/>
    <col min="6917" max="6922" width="23.140625" style="253" customWidth="1"/>
    <col min="6923" max="6923" width="21.28515625" style="253" customWidth="1"/>
    <col min="6924" max="6924" width="23.140625" style="253" customWidth="1"/>
    <col min="6925" max="7168" width="33.5703125" style="253"/>
    <col min="7169" max="7169" width="3.140625" style="253" customWidth="1"/>
    <col min="7170" max="7170" width="12.85546875" style="253" customWidth="1"/>
    <col min="7171" max="7171" width="41.42578125" style="253" customWidth="1"/>
    <col min="7172" max="7172" width="20.5703125" style="253" customWidth="1"/>
    <col min="7173" max="7178" width="23.140625" style="253" customWidth="1"/>
    <col min="7179" max="7179" width="21.28515625" style="253" customWidth="1"/>
    <col min="7180" max="7180" width="23.140625" style="253" customWidth="1"/>
    <col min="7181" max="7424" width="33.5703125" style="253"/>
    <col min="7425" max="7425" width="3.140625" style="253" customWidth="1"/>
    <col min="7426" max="7426" width="12.85546875" style="253" customWidth="1"/>
    <col min="7427" max="7427" width="41.42578125" style="253" customWidth="1"/>
    <col min="7428" max="7428" width="20.5703125" style="253" customWidth="1"/>
    <col min="7429" max="7434" width="23.140625" style="253" customWidth="1"/>
    <col min="7435" max="7435" width="21.28515625" style="253" customWidth="1"/>
    <col min="7436" max="7436" width="23.140625" style="253" customWidth="1"/>
    <col min="7437" max="7680" width="33.5703125" style="253"/>
    <col min="7681" max="7681" width="3.140625" style="253" customWidth="1"/>
    <col min="7682" max="7682" width="12.85546875" style="253" customWidth="1"/>
    <col min="7683" max="7683" width="41.42578125" style="253" customWidth="1"/>
    <col min="7684" max="7684" width="20.5703125" style="253" customWidth="1"/>
    <col min="7685" max="7690" width="23.140625" style="253" customWidth="1"/>
    <col min="7691" max="7691" width="21.28515625" style="253" customWidth="1"/>
    <col min="7692" max="7692" width="23.140625" style="253" customWidth="1"/>
    <col min="7693" max="7936" width="33.5703125" style="253"/>
    <col min="7937" max="7937" width="3.140625" style="253" customWidth="1"/>
    <col min="7938" max="7938" width="12.85546875" style="253" customWidth="1"/>
    <col min="7939" max="7939" width="41.42578125" style="253" customWidth="1"/>
    <col min="7940" max="7940" width="20.5703125" style="253" customWidth="1"/>
    <col min="7941" max="7946" width="23.140625" style="253" customWidth="1"/>
    <col min="7947" max="7947" width="21.28515625" style="253" customWidth="1"/>
    <col min="7948" max="7948" width="23.140625" style="253" customWidth="1"/>
    <col min="7949" max="8192" width="33.5703125" style="253"/>
    <col min="8193" max="8193" width="3.140625" style="253" customWidth="1"/>
    <col min="8194" max="8194" width="12.85546875" style="253" customWidth="1"/>
    <col min="8195" max="8195" width="41.42578125" style="253" customWidth="1"/>
    <col min="8196" max="8196" width="20.5703125" style="253" customWidth="1"/>
    <col min="8197" max="8202" width="23.140625" style="253" customWidth="1"/>
    <col min="8203" max="8203" width="21.28515625" style="253" customWidth="1"/>
    <col min="8204" max="8204" width="23.140625" style="253" customWidth="1"/>
    <col min="8205" max="8448" width="33.5703125" style="253"/>
    <col min="8449" max="8449" width="3.140625" style="253" customWidth="1"/>
    <col min="8450" max="8450" width="12.85546875" style="253" customWidth="1"/>
    <col min="8451" max="8451" width="41.42578125" style="253" customWidth="1"/>
    <col min="8452" max="8452" width="20.5703125" style="253" customWidth="1"/>
    <col min="8453" max="8458" width="23.140625" style="253" customWidth="1"/>
    <col min="8459" max="8459" width="21.28515625" style="253" customWidth="1"/>
    <col min="8460" max="8460" width="23.140625" style="253" customWidth="1"/>
    <col min="8461" max="8704" width="33.5703125" style="253"/>
    <col min="8705" max="8705" width="3.140625" style="253" customWidth="1"/>
    <col min="8706" max="8706" width="12.85546875" style="253" customWidth="1"/>
    <col min="8707" max="8707" width="41.42578125" style="253" customWidth="1"/>
    <col min="8708" max="8708" width="20.5703125" style="253" customWidth="1"/>
    <col min="8709" max="8714" width="23.140625" style="253" customWidth="1"/>
    <col min="8715" max="8715" width="21.28515625" style="253" customWidth="1"/>
    <col min="8716" max="8716" width="23.140625" style="253" customWidth="1"/>
    <col min="8717" max="8960" width="33.5703125" style="253"/>
    <col min="8961" max="8961" width="3.140625" style="253" customWidth="1"/>
    <col min="8962" max="8962" width="12.85546875" style="253" customWidth="1"/>
    <col min="8963" max="8963" width="41.42578125" style="253" customWidth="1"/>
    <col min="8964" max="8964" width="20.5703125" style="253" customWidth="1"/>
    <col min="8965" max="8970" width="23.140625" style="253" customWidth="1"/>
    <col min="8971" max="8971" width="21.28515625" style="253" customWidth="1"/>
    <col min="8972" max="8972" width="23.140625" style="253" customWidth="1"/>
    <col min="8973" max="9216" width="33.5703125" style="253"/>
    <col min="9217" max="9217" width="3.140625" style="253" customWidth="1"/>
    <col min="9218" max="9218" width="12.85546875" style="253" customWidth="1"/>
    <col min="9219" max="9219" width="41.42578125" style="253" customWidth="1"/>
    <col min="9220" max="9220" width="20.5703125" style="253" customWidth="1"/>
    <col min="9221" max="9226" width="23.140625" style="253" customWidth="1"/>
    <col min="9227" max="9227" width="21.28515625" style="253" customWidth="1"/>
    <col min="9228" max="9228" width="23.140625" style="253" customWidth="1"/>
    <col min="9229" max="9472" width="33.5703125" style="253"/>
    <col min="9473" max="9473" width="3.140625" style="253" customWidth="1"/>
    <col min="9474" max="9474" width="12.85546875" style="253" customWidth="1"/>
    <col min="9475" max="9475" width="41.42578125" style="253" customWidth="1"/>
    <col min="9476" max="9476" width="20.5703125" style="253" customWidth="1"/>
    <col min="9477" max="9482" width="23.140625" style="253" customWidth="1"/>
    <col min="9483" max="9483" width="21.28515625" style="253" customWidth="1"/>
    <col min="9484" max="9484" width="23.140625" style="253" customWidth="1"/>
    <col min="9485" max="9728" width="33.5703125" style="253"/>
    <col min="9729" max="9729" width="3.140625" style="253" customWidth="1"/>
    <col min="9730" max="9730" width="12.85546875" style="253" customWidth="1"/>
    <col min="9731" max="9731" width="41.42578125" style="253" customWidth="1"/>
    <col min="9732" max="9732" width="20.5703125" style="253" customWidth="1"/>
    <col min="9733" max="9738" width="23.140625" style="253" customWidth="1"/>
    <col min="9739" max="9739" width="21.28515625" style="253" customWidth="1"/>
    <col min="9740" max="9740" width="23.140625" style="253" customWidth="1"/>
    <col min="9741" max="9984" width="33.5703125" style="253"/>
    <col min="9985" max="9985" width="3.140625" style="253" customWidth="1"/>
    <col min="9986" max="9986" width="12.85546875" style="253" customWidth="1"/>
    <col min="9987" max="9987" width="41.42578125" style="253" customWidth="1"/>
    <col min="9988" max="9988" width="20.5703125" style="253" customWidth="1"/>
    <col min="9989" max="9994" width="23.140625" style="253" customWidth="1"/>
    <col min="9995" max="9995" width="21.28515625" style="253" customWidth="1"/>
    <col min="9996" max="9996" width="23.140625" style="253" customWidth="1"/>
    <col min="9997" max="10240" width="33.5703125" style="253"/>
    <col min="10241" max="10241" width="3.140625" style="253" customWidth="1"/>
    <col min="10242" max="10242" width="12.85546875" style="253" customWidth="1"/>
    <col min="10243" max="10243" width="41.42578125" style="253" customWidth="1"/>
    <col min="10244" max="10244" width="20.5703125" style="253" customWidth="1"/>
    <col min="10245" max="10250" width="23.140625" style="253" customWidth="1"/>
    <col min="10251" max="10251" width="21.28515625" style="253" customWidth="1"/>
    <col min="10252" max="10252" width="23.140625" style="253" customWidth="1"/>
    <col min="10253" max="10496" width="33.5703125" style="253"/>
    <col min="10497" max="10497" width="3.140625" style="253" customWidth="1"/>
    <col min="10498" max="10498" width="12.85546875" style="253" customWidth="1"/>
    <col min="10499" max="10499" width="41.42578125" style="253" customWidth="1"/>
    <col min="10500" max="10500" width="20.5703125" style="253" customWidth="1"/>
    <col min="10501" max="10506" width="23.140625" style="253" customWidth="1"/>
    <col min="10507" max="10507" width="21.28515625" style="253" customWidth="1"/>
    <col min="10508" max="10508" width="23.140625" style="253" customWidth="1"/>
    <col min="10509" max="10752" width="33.5703125" style="253"/>
    <col min="10753" max="10753" width="3.140625" style="253" customWidth="1"/>
    <col min="10754" max="10754" width="12.85546875" style="253" customWidth="1"/>
    <col min="10755" max="10755" width="41.42578125" style="253" customWidth="1"/>
    <col min="10756" max="10756" width="20.5703125" style="253" customWidth="1"/>
    <col min="10757" max="10762" width="23.140625" style="253" customWidth="1"/>
    <col min="10763" max="10763" width="21.28515625" style="253" customWidth="1"/>
    <col min="10764" max="10764" width="23.140625" style="253" customWidth="1"/>
    <col min="10765" max="11008" width="33.5703125" style="253"/>
    <col min="11009" max="11009" width="3.140625" style="253" customWidth="1"/>
    <col min="11010" max="11010" width="12.85546875" style="253" customWidth="1"/>
    <col min="11011" max="11011" width="41.42578125" style="253" customWidth="1"/>
    <col min="11012" max="11012" width="20.5703125" style="253" customWidth="1"/>
    <col min="11013" max="11018" width="23.140625" style="253" customWidth="1"/>
    <col min="11019" max="11019" width="21.28515625" style="253" customWidth="1"/>
    <col min="11020" max="11020" width="23.140625" style="253" customWidth="1"/>
    <col min="11021" max="11264" width="33.5703125" style="253"/>
    <col min="11265" max="11265" width="3.140625" style="253" customWidth="1"/>
    <col min="11266" max="11266" width="12.85546875" style="253" customWidth="1"/>
    <col min="11267" max="11267" width="41.42578125" style="253" customWidth="1"/>
    <col min="11268" max="11268" width="20.5703125" style="253" customWidth="1"/>
    <col min="11269" max="11274" width="23.140625" style="253" customWidth="1"/>
    <col min="11275" max="11275" width="21.28515625" style="253" customWidth="1"/>
    <col min="11276" max="11276" width="23.140625" style="253" customWidth="1"/>
    <col min="11277" max="11520" width="33.5703125" style="253"/>
    <col min="11521" max="11521" width="3.140625" style="253" customWidth="1"/>
    <col min="11522" max="11522" width="12.85546875" style="253" customWidth="1"/>
    <col min="11523" max="11523" width="41.42578125" style="253" customWidth="1"/>
    <col min="11524" max="11524" width="20.5703125" style="253" customWidth="1"/>
    <col min="11525" max="11530" width="23.140625" style="253" customWidth="1"/>
    <col min="11531" max="11531" width="21.28515625" style="253" customWidth="1"/>
    <col min="11532" max="11532" width="23.140625" style="253" customWidth="1"/>
    <col min="11533" max="11776" width="33.5703125" style="253"/>
    <col min="11777" max="11777" width="3.140625" style="253" customWidth="1"/>
    <col min="11778" max="11778" width="12.85546875" style="253" customWidth="1"/>
    <col min="11779" max="11779" width="41.42578125" style="253" customWidth="1"/>
    <col min="11780" max="11780" width="20.5703125" style="253" customWidth="1"/>
    <col min="11781" max="11786" width="23.140625" style="253" customWidth="1"/>
    <col min="11787" max="11787" width="21.28515625" style="253" customWidth="1"/>
    <col min="11788" max="11788" width="23.140625" style="253" customWidth="1"/>
    <col min="11789" max="12032" width="33.5703125" style="253"/>
    <col min="12033" max="12033" width="3.140625" style="253" customWidth="1"/>
    <col min="12034" max="12034" width="12.85546875" style="253" customWidth="1"/>
    <col min="12035" max="12035" width="41.42578125" style="253" customWidth="1"/>
    <col min="12036" max="12036" width="20.5703125" style="253" customWidth="1"/>
    <col min="12037" max="12042" width="23.140625" style="253" customWidth="1"/>
    <col min="12043" max="12043" width="21.28515625" style="253" customWidth="1"/>
    <col min="12044" max="12044" width="23.140625" style="253" customWidth="1"/>
    <col min="12045" max="12288" width="33.5703125" style="253"/>
    <col min="12289" max="12289" width="3.140625" style="253" customWidth="1"/>
    <col min="12290" max="12290" width="12.85546875" style="253" customWidth="1"/>
    <col min="12291" max="12291" width="41.42578125" style="253" customWidth="1"/>
    <col min="12292" max="12292" width="20.5703125" style="253" customWidth="1"/>
    <col min="12293" max="12298" width="23.140625" style="253" customWidth="1"/>
    <col min="12299" max="12299" width="21.28515625" style="253" customWidth="1"/>
    <col min="12300" max="12300" width="23.140625" style="253" customWidth="1"/>
    <col min="12301" max="12544" width="33.5703125" style="253"/>
    <col min="12545" max="12545" width="3.140625" style="253" customWidth="1"/>
    <col min="12546" max="12546" width="12.85546875" style="253" customWidth="1"/>
    <col min="12547" max="12547" width="41.42578125" style="253" customWidth="1"/>
    <col min="12548" max="12548" width="20.5703125" style="253" customWidth="1"/>
    <col min="12549" max="12554" width="23.140625" style="253" customWidth="1"/>
    <col min="12555" max="12555" width="21.28515625" style="253" customWidth="1"/>
    <col min="12556" max="12556" width="23.140625" style="253" customWidth="1"/>
    <col min="12557" max="12800" width="33.5703125" style="253"/>
    <col min="12801" max="12801" width="3.140625" style="253" customWidth="1"/>
    <col min="12802" max="12802" width="12.85546875" style="253" customWidth="1"/>
    <col min="12803" max="12803" width="41.42578125" style="253" customWidth="1"/>
    <col min="12804" max="12804" width="20.5703125" style="253" customWidth="1"/>
    <col min="12805" max="12810" width="23.140625" style="253" customWidth="1"/>
    <col min="12811" max="12811" width="21.28515625" style="253" customWidth="1"/>
    <col min="12812" max="12812" width="23.140625" style="253" customWidth="1"/>
    <col min="12813" max="13056" width="33.5703125" style="253"/>
    <col min="13057" max="13057" width="3.140625" style="253" customWidth="1"/>
    <col min="13058" max="13058" width="12.85546875" style="253" customWidth="1"/>
    <col min="13059" max="13059" width="41.42578125" style="253" customWidth="1"/>
    <col min="13060" max="13060" width="20.5703125" style="253" customWidth="1"/>
    <col min="13061" max="13066" width="23.140625" style="253" customWidth="1"/>
    <col min="13067" max="13067" width="21.28515625" style="253" customWidth="1"/>
    <col min="13068" max="13068" width="23.140625" style="253" customWidth="1"/>
    <col min="13069" max="13312" width="33.5703125" style="253"/>
    <col min="13313" max="13313" width="3.140625" style="253" customWidth="1"/>
    <col min="13314" max="13314" width="12.85546875" style="253" customWidth="1"/>
    <col min="13315" max="13315" width="41.42578125" style="253" customWidth="1"/>
    <col min="13316" max="13316" width="20.5703125" style="253" customWidth="1"/>
    <col min="13317" max="13322" width="23.140625" style="253" customWidth="1"/>
    <col min="13323" max="13323" width="21.28515625" style="253" customWidth="1"/>
    <col min="13324" max="13324" width="23.140625" style="253" customWidth="1"/>
    <col min="13325" max="13568" width="33.5703125" style="253"/>
    <col min="13569" max="13569" width="3.140625" style="253" customWidth="1"/>
    <col min="13570" max="13570" width="12.85546875" style="253" customWidth="1"/>
    <col min="13571" max="13571" width="41.42578125" style="253" customWidth="1"/>
    <col min="13572" max="13572" width="20.5703125" style="253" customWidth="1"/>
    <col min="13573" max="13578" width="23.140625" style="253" customWidth="1"/>
    <col min="13579" max="13579" width="21.28515625" style="253" customWidth="1"/>
    <col min="13580" max="13580" width="23.140625" style="253" customWidth="1"/>
    <col min="13581" max="13824" width="33.5703125" style="253"/>
    <col min="13825" max="13825" width="3.140625" style="253" customWidth="1"/>
    <col min="13826" max="13826" width="12.85546875" style="253" customWidth="1"/>
    <col min="13827" max="13827" width="41.42578125" style="253" customWidth="1"/>
    <col min="13828" max="13828" width="20.5703125" style="253" customWidth="1"/>
    <col min="13829" max="13834" width="23.140625" style="253" customWidth="1"/>
    <col min="13835" max="13835" width="21.28515625" style="253" customWidth="1"/>
    <col min="13836" max="13836" width="23.140625" style="253" customWidth="1"/>
    <col min="13837" max="14080" width="33.5703125" style="253"/>
    <col min="14081" max="14081" width="3.140625" style="253" customWidth="1"/>
    <col min="14082" max="14082" width="12.85546875" style="253" customWidth="1"/>
    <col min="14083" max="14083" width="41.42578125" style="253" customWidth="1"/>
    <col min="14084" max="14084" width="20.5703125" style="253" customWidth="1"/>
    <col min="14085" max="14090" width="23.140625" style="253" customWidth="1"/>
    <col min="14091" max="14091" width="21.28515625" style="253" customWidth="1"/>
    <col min="14092" max="14092" width="23.140625" style="253" customWidth="1"/>
    <col min="14093" max="14336" width="33.5703125" style="253"/>
    <col min="14337" max="14337" width="3.140625" style="253" customWidth="1"/>
    <col min="14338" max="14338" width="12.85546875" style="253" customWidth="1"/>
    <col min="14339" max="14339" width="41.42578125" style="253" customWidth="1"/>
    <col min="14340" max="14340" width="20.5703125" style="253" customWidth="1"/>
    <col min="14341" max="14346" width="23.140625" style="253" customWidth="1"/>
    <col min="14347" max="14347" width="21.28515625" style="253" customWidth="1"/>
    <col min="14348" max="14348" width="23.140625" style="253" customWidth="1"/>
    <col min="14349" max="14592" width="33.5703125" style="253"/>
    <col min="14593" max="14593" width="3.140625" style="253" customWidth="1"/>
    <col min="14594" max="14594" width="12.85546875" style="253" customWidth="1"/>
    <col min="14595" max="14595" width="41.42578125" style="253" customWidth="1"/>
    <col min="14596" max="14596" width="20.5703125" style="253" customWidth="1"/>
    <col min="14597" max="14602" width="23.140625" style="253" customWidth="1"/>
    <col min="14603" max="14603" width="21.28515625" style="253" customWidth="1"/>
    <col min="14604" max="14604" width="23.140625" style="253" customWidth="1"/>
    <col min="14605" max="14848" width="33.5703125" style="253"/>
    <col min="14849" max="14849" width="3.140625" style="253" customWidth="1"/>
    <col min="14850" max="14850" width="12.85546875" style="253" customWidth="1"/>
    <col min="14851" max="14851" width="41.42578125" style="253" customWidth="1"/>
    <col min="14852" max="14852" width="20.5703125" style="253" customWidth="1"/>
    <col min="14853" max="14858" width="23.140625" style="253" customWidth="1"/>
    <col min="14859" max="14859" width="21.28515625" style="253" customWidth="1"/>
    <col min="14860" max="14860" width="23.140625" style="253" customWidth="1"/>
    <col min="14861" max="15104" width="33.5703125" style="253"/>
    <col min="15105" max="15105" width="3.140625" style="253" customWidth="1"/>
    <col min="15106" max="15106" width="12.85546875" style="253" customWidth="1"/>
    <col min="15107" max="15107" width="41.42578125" style="253" customWidth="1"/>
    <col min="15108" max="15108" width="20.5703125" style="253" customWidth="1"/>
    <col min="15109" max="15114" width="23.140625" style="253" customWidth="1"/>
    <col min="15115" max="15115" width="21.28515625" style="253" customWidth="1"/>
    <col min="15116" max="15116" width="23.140625" style="253" customWidth="1"/>
    <col min="15117" max="15360" width="33.5703125" style="253"/>
    <col min="15361" max="15361" width="3.140625" style="253" customWidth="1"/>
    <col min="15362" max="15362" width="12.85546875" style="253" customWidth="1"/>
    <col min="15363" max="15363" width="41.42578125" style="253" customWidth="1"/>
    <col min="15364" max="15364" width="20.5703125" style="253" customWidth="1"/>
    <col min="15365" max="15370" width="23.140625" style="253" customWidth="1"/>
    <col min="15371" max="15371" width="21.28515625" style="253" customWidth="1"/>
    <col min="15372" max="15372" width="23.140625" style="253" customWidth="1"/>
    <col min="15373" max="15616" width="33.5703125" style="253"/>
    <col min="15617" max="15617" width="3.140625" style="253" customWidth="1"/>
    <col min="15618" max="15618" width="12.85546875" style="253" customWidth="1"/>
    <col min="15619" max="15619" width="41.42578125" style="253" customWidth="1"/>
    <col min="15620" max="15620" width="20.5703125" style="253" customWidth="1"/>
    <col min="15621" max="15626" width="23.140625" style="253" customWidth="1"/>
    <col min="15627" max="15627" width="21.28515625" style="253" customWidth="1"/>
    <col min="15628" max="15628" width="23.140625" style="253" customWidth="1"/>
    <col min="15629" max="15872" width="33.5703125" style="253"/>
    <col min="15873" max="15873" width="3.140625" style="253" customWidth="1"/>
    <col min="15874" max="15874" width="12.85546875" style="253" customWidth="1"/>
    <col min="15875" max="15875" width="41.42578125" style="253" customWidth="1"/>
    <col min="15876" max="15876" width="20.5703125" style="253" customWidth="1"/>
    <col min="15877" max="15882" width="23.140625" style="253" customWidth="1"/>
    <col min="15883" max="15883" width="21.28515625" style="253" customWidth="1"/>
    <col min="15884" max="15884" width="23.140625" style="253" customWidth="1"/>
    <col min="15885" max="16128" width="33.5703125" style="253"/>
    <col min="16129" max="16129" width="3.140625" style="253" customWidth="1"/>
    <col min="16130" max="16130" width="12.85546875" style="253" customWidth="1"/>
    <col min="16131" max="16131" width="41.42578125" style="253" customWidth="1"/>
    <col min="16132" max="16132" width="20.5703125" style="253" customWidth="1"/>
    <col min="16133" max="16138" width="23.140625" style="253" customWidth="1"/>
    <col min="16139" max="16139" width="21.28515625" style="253" customWidth="1"/>
    <col min="16140" max="16140" width="23.140625" style="253" customWidth="1"/>
    <col min="16141" max="16384" width="33.5703125" style="253"/>
  </cols>
  <sheetData>
    <row r="1" spans="2:13">
      <c r="C1" s="250" t="s">
        <v>407</v>
      </c>
      <c r="L1" s="251" t="s">
        <v>417</v>
      </c>
    </row>
    <row r="2" spans="2:13" ht="32.25">
      <c r="B2" s="372" t="s">
        <v>397</v>
      </c>
      <c r="C2" s="372"/>
      <c r="D2" s="372"/>
      <c r="E2" s="372"/>
      <c r="F2" s="372"/>
      <c r="G2" s="372"/>
      <c r="H2" s="372"/>
      <c r="I2" s="372"/>
      <c r="J2" s="372"/>
      <c r="K2" s="372"/>
      <c r="L2" s="372"/>
    </row>
    <row r="3" spans="2:13" ht="19.5" customHeight="1">
      <c r="B3" s="373" t="s">
        <v>515</v>
      </c>
      <c r="C3" s="373"/>
      <c r="D3" s="373"/>
      <c r="E3" s="373"/>
      <c r="F3" s="373"/>
      <c r="G3" s="373"/>
      <c r="H3" s="373"/>
      <c r="I3" s="373"/>
      <c r="J3" s="373"/>
      <c r="K3" s="373"/>
      <c r="L3" s="373"/>
    </row>
    <row r="4" spans="2:13" ht="20.25" thickBot="1">
      <c r="B4" s="371" t="s">
        <v>398</v>
      </c>
      <c r="C4" s="371"/>
      <c r="D4" s="371"/>
      <c r="E4" s="371"/>
      <c r="F4" s="371"/>
      <c r="G4" s="371"/>
      <c r="H4" s="371"/>
      <c r="I4" s="371"/>
      <c r="J4" s="371"/>
      <c r="K4" s="371"/>
      <c r="L4" s="371"/>
      <c r="M4" s="306"/>
    </row>
    <row r="5" spans="2:13" s="252" customFormat="1" ht="60">
      <c r="B5" s="255" t="s">
        <v>399</v>
      </c>
      <c r="C5" s="256" t="s">
        <v>400</v>
      </c>
      <c r="D5" s="257" t="s">
        <v>401</v>
      </c>
      <c r="E5" s="258" t="s">
        <v>402</v>
      </c>
      <c r="F5" s="258" t="s">
        <v>499</v>
      </c>
      <c r="G5" s="257" t="s">
        <v>495</v>
      </c>
      <c r="H5" s="257" t="s">
        <v>496</v>
      </c>
      <c r="I5" s="257" t="s">
        <v>497</v>
      </c>
      <c r="J5" s="257" t="s">
        <v>498</v>
      </c>
      <c r="K5" s="257" t="s">
        <v>403</v>
      </c>
      <c r="L5" s="259" t="s">
        <v>613</v>
      </c>
    </row>
    <row r="6" spans="2:13" s="252" customFormat="1" ht="15.75" thickBot="1">
      <c r="B6" s="260"/>
      <c r="C6" s="261"/>
      <c r="D6" s="262"/>
      <c r="E6" s="263"/>
      <c r="F6" s="264"/>
      <c r="G6" s="265"/>
      <c r="H6" s="262" t="s">
        <v>392</v>
      </c>
      <c r="I6" s="262" t="s">
        <v>393</v>
      </c>
      <c r="J6" s="262" t="s">
        <v>394</v>
      </c>
      <c r="K6" s="262"/>
      <c r="L6" s="266"/>
    </row>
    <row r="7" spans="2:13" s="252" customFormat="1" ht="20.100000000000001" customHeight="1" thickBot="1">
      <c r="B7" s="244">
        <v>310501</v>
      </c>
      <c r="C7" s="245" t="s">
        <v>154</v>
      </c>
      <c r="D7" s="267"/>
      <c r="E7" s="268"/>
      <c r="F7" s="268"/>
      <c r="G7" s="268">
        <f>SUM(G9:G34)</f>
        <v>161000000</v>
      </c>
      <c r="H7" s="268">
        <f t="shared" ref="H7:K7" si="0">SUM(H9:H34)</f>
        <v>0</v>
      </c>
      <c r="I7" s="268">
        <f t="shared" si="0"/>
        <v>0</v>
      </c>
      <c r="J7" s="268">
        <f t="shared" si="0"/>
        <v>0</v>
      </c>
      <c r="K7" s="268">
        <f t="shared" si="0"/>
        <v>510850000</v>
      </c>
      <c r="L7" s="268">
        <f>SUM(L9:L34)</f>
        <v>379470384</v>
      </c>
    </row>
    <row r="8" spans="2:13" s="252" customFormat="1" ht="20.100000000000001" customHeight="1" thickBot="1">
      <c r="B8" s="246"/>
      <c r="C8" s="247" t="s">
        <v>560</v>
      </c>
      <c r="D8" s="269"/>
      <c r="E8" s="268"/>
      <c r="F8" s="290"/>
      <c r="G8" s="270">
        <v>0</v>
      </c>
      <c r="H8" s="269"/>
      <c r="I8" s="269"/>
      <c r="J8" s="269"/>
      <c r="K8" s="271"/>
      <c r="L8" s="270">
        <v>0</v>
      </c>
    </row>
    <row r="9" spans="2:13" s="252" customFormat="1" ht="39.950000000000003" customHeight="1" thickBot="1">
      <c r="B9" s="248"/>
      <c r="C9" s="249" t="s">
        <v>565</v>
      </c>
      <c r="D9" s="269"/>
      <c r="E9" s="268">
        <v>0</v>
      </c>
      <c r="F9" s="290"/>
      <c r="G9" s="272">
        <v>0</v>
      </c>
      <c r="H9" s="269"/>
      <c r="I9" s="269"/>
      <c r="J9" s="269"/>
      <c r="K9" s="271">
        <v>332000000</v>
      </c>
      <c r="L9" s="272">
        <v>30000000</v>
      </c>
    </row>
    <row r="10" spans="2:13" s="252" customFormat="1" ht="39.950000000000003" customHeight="1" thickBot="1">
      <c r="B10" s="248"/>
      <c r="C10" s="249" t="s">
        <v>566</v>
      </c>
      <c r="D10" s="269"/>
      <c r="E10" s="268">
        <v>0</v>
      </c>
      <c r="F10" s="290"/>
      <c r="G10" s="272">
        <v>0</v>
      </c>
      <c r="H10" s="269"/>
      <c r="I10" s="269"/>
      <c r="J10" s="269"/>
      <c r="K10" s="271"/>
      <c r="L10" s="272">
        <v>23868000</v>
      </c>
    </row>
    <row r="11" spans="2:13" s="252" customFormat="1" ht="39.950000000000003" customHeight="1" thickBot="1">
      <c r="B11" s="248"/>
      <c r="C11" s="249" t="s">
        <v>567</v>
      </c>
      <c r="D11" s="269"/>
      <c r="E11" s="268">
        <v>0</v>
      </c>
      <c r="F11" s="290"/>
      <c r="G11" s="272">
        <v>0</v>
      </c>
      <c r="H11" s="269"/>
      <c r="I11" s="269"/>
      <c r="J11" s="269"/>
      <c r="K11" s="271"/>
      <c r="L11" s="272">
        <v>213000000</v>
      </c>
    </row>
    <row r="12" spans="2:13" s="252" customFormat="1" ht="60" customHeight="1" thickBot="1">
      <c r="B12" s="248"/>
      <c r="C12" s="249" t="s">
        <v>616</v>
      </c>
      <c r="D12" s="269"/>
      <c r="E12" s="268">
        <v>0</v>
      </c>
      <c r="F12" s="290"/>
      <c r="G12" s="272">
        <v>0</v>
      </c>
      <c r="H12" s="269"/>
      <c r="I12" s="269"/>
      <c r="J12" s="269"/>
      <c r="K12" s="271">
        <v>20000000</v>
      </c>
      <c r="L12" s="272">
        <f>5384384+150000</f>
        <v>5534384</v>
      </c>
    </row>
    <row r="13" spans="2:13" s="252" customFormat="1" ht="60" customHeight="1" thickBot="1">
      <c r="B13" s="248"/>
      <c r="C13" s="249" t="s">
        <v>568</v>
      </c>
      <c r="D13" s="269"/>
      <c r="E13" s="268">
        <v>0</v>
      </c>
      <c r="F13" s="290"/>
      <c r="G13" s="272">
        <v>1000000</v>
      </c>
      <c r="H13" s="269"/>
      <c r="I13" s="269"/>
      <c r="J13" s="269"/>
      <c r="K13" s="271">
        <v>5000000</v>
      </c>
      <c r="L13" s="272">
        <v>5000000</v>
      </c>
      <c r="M13" s="252">
        <f>L23-K23</f>
        <v>0</v>
      </c>
    </row>
    <row r="14" spans="2:13" s="252" customFormat="1" ht="39.950000000000003" customHeight="1" thickBot="1">
      <c r="B14" s="248"/>
      <c r="C14" s="249" t="s">
        <v>569</v>
      </c>
      <c r="D14" s="269"/>
      <c r="E14" s="268">
        <v>0</v>
      </c>
      <c r="F14" s="290"/>
      <c r="G14" s="272">
        <v>6000000</v>
      </c>
      <c r="H14" s="269"/>
      <c r="I14" s="269"/>
      <c r="J14" s="269"/>
      <c r="K14" s="271">
        <v>12000000</v>
      </c>
      <c r="L14" s="272">
        <v>9360000</v>
      </c>
    </row>
    <row r="15" spans="2:13" s="252" customFormat="1" ht="35.1" customHeight="1" thickBot="1">
      <c r="B15" s="248"/>
      <c r="C15" s="249" t="s">
        <v>570</v>
      </c>
      <c r="D15" s="269"/>
      <c r="E15" s="268">
        <v>0</v>
      </c>
      <c r="F15" s="290"/>
      <c r="G15" s="272">
        <v>20000000</v>
      </c>
      <c r="H15" s="269"/>
      <c r="I15" s="269"/>
      <c r="J15" s="269"/>
      <c r="K15" s="271">
        <v>6000000</v>
      </c>
      <c r="L15" s="272">
        <v>2340000</v>
      </c>
    </row>
    <row r="16" spans="2:13" s="252" customFormat="1" ht="35.1" customHeight="1" thickBot="1">
      <c r="B16" s="248"/>
      <c r="C16" s="249" t="s">
        <v>571</v>
      </c>
      <c r="D16" s="269"/>
      <c r="E16" s="268">
        <v>0</v>
      </c>
      <c r="F16" s="290"/>
      <c r="G16" s="272">
        <v>0</v>
      </c>
      <c r="H16" s="269"/>
      <c r="I16" s="269"/>
      <c r="J16" s="269"/>
      <c r="K16" s="271">
        <v>5000000</v>
      </c>
      <c r="L16" s="272">
        <v>3900000</v>
      </c>
    </row>
    <row r="17" spans="2:12" s="252" customFormat="1" ht="35.1" customHeight="1" thickBot="1">
      <c r="B17" s="248"/>
      <c r="C17" s="249" t="s">
        <v>572</v>
      </c>
      <c r="D17" s="269"/>
      <c r="E17" s="268">
        <v>0</v>
      </c>
      <c r="F17" s="290"/>
      <c r="G17" s="272">
        <v>20000000</v>
      </c>
      <c r="H17" s="269"/>
      <c r="I17" s="269"/>
      <c r="J17" s="269"/>
      <c r="K17" s="271">
        <v>50000000</v>
      </c>
      <c r="L17" s="272">
        <v>31000000</v>
      </c>
    </row>
    <row r="18" spans="2:12" s="252" customFormat="1" ht="35.1" customHeight="1" thickBot="1">
      <c r="B18" s="248"/>
      <c r="C18" s="249" t="s">
        <v>573</v>
      </c>
      <c r="D18" s="269"/>
      <c r="E18" s="268">
        <v>0</v>
      </c>
      <c r="F18" s="290"/>
      <c r="G18" s="272">
        <v>45000000</v>
      </c>
      <c r="H18" s="269"/>
      <c r="I18" s="269"/>
      <c r="J18" s="269"/>
      <c r="K18" s="271">
        <v>5000000</v>
      </c>
      <c r="L18" s="272">
        <v>3900000</v>
      </c>
    </row>
    <row r="19" spans="2:12" s="252" customFormat="1" ht="35.1" customHeight="1" thickBot="1">
      <c r="B19" s="248"/>
      <c r="C19" s="249" t="s">
        <v>574</v>
      </c>
      <c r="D19" s="269"/>
      <c r="E19" s="268">
        <v>0</v>
      </c>
      <c r="F19" s="290"/>
      <c r="G19" s="272">
        <v>6000000</v>
      </c>
      <c r="H19" s="269"/>
      <c r="I19" s="269"/>
      <c r="J19" s="269"/>
      <c r="K19" s="271">
        <v>6000000</v>
      </c>
      <c r="L19" s="272">
        <v>4680000</v>
      </c>
    </row>
    <row r="20" spans="2:12" s="252" customFormat="1" ht="35.1" customHeight="1" thickBot="1">
      <c r="B20" s="248"/>
      <c r="C20" s="249" t="s">
        <v>575</v>
      </c>
      <c r="D20" s="269"/>
      <c r="E20" s="268">
        <v>0</v>
      </c>
      <c r="F20" s="290"/>
      <c r="G20" s="272">
        <v>0</v>
      </c>
      <c r="H20" s="269"/>
      <c r="I20" s="269"/>
      <c r="J20" s="269"/>
      <c r="K20" s="271">
        <v>600000</v>
      </c>
      <c r="L20" s="272">
        <v>468000</v>
      </c>
    </row>
    <row r="21" spans="2:12" s="252" customFormat="1" ht="35.1" customHeight="1" thickBot="1">
      <c r="B21" s="248"/>
      <c r="C21" s="249" t="s">
        <v>576</v>
      </c>
      <c r="D21" s="269"/>
      <c r="E21" s="268">
        <v>0</v>
      </c>
      <c r="F21" s="290"/>
      <c r="G21" s="272">
        <v>0</v>
      </c>
      <c r="H21" s="269"/>
      <c r="I21" s="269"/>
      <c r="J21" s="269"/>
      <c r="K21" s="271">
        <v>4000000</v>
      </c>
      <c r="L21" s="272">
        <v>3120000</v>
      </c>
    </row>
    <row r="22" spans="2:12" s="252" customFormat="1" ht="35.1" customHeight="1" thickBot="1">
      <c r="B22" s="248"/>
      <c r="C22" s="249" t="s">
        <v>617</v>
      </c>
      <c r="D22" s="269"/>
      <c r="E22" s="268">
        <v>0</v>
      </c>
      <c r="F22" s="290"/>
      <c r="G22" s="272">
        <v>0</v>
      </c>
      <c r="H22" s="269"/>
      <c r="I22" s="269"/>
      <c r="J22" s="269"/>
      <c r="K22" s="271">
        <v>5000000</v>
      </c>
      <c r="L22" s="272">
        <v>3900000</v>
      </c>
    </row>
    <row r="23" spans="2:12" s="252" customFormat="1" ht="35.1" customHeight="1" thickBot="1">
      <c r="B23" s="248"/>
      <c r="C23" s="249" t="s">
        <v>577</v>
      </c>
      <c r="D23" s="269"/>
      <c r="E23" s="268">
        <v>0</v>
      </c>
      <c r="F23" s="290"/>
      <c r="G23" s="272">
        <v>5000000</v>
      </c>
      <c r="H23" s="269"/>
      <c r="I23" s="269"/>
      <c r="J23" s="269"/>
      <c r="K23" s="271">
        <v>5000000</v>
      </c>
      <c r="L23" s="272">
        <v>5000000</v>
      </c>
    </row>
    <row r="24" spans="2:12" s="252" customFormat="1" ht="35.1" customHeight="1" thickBot="1">
      <c r="B24" s="248"/>
      <c r="C24" s="249" t="s">
        <v>578</v>
      </c>
      <c r="D24" s="269"/>
      <c r="E24" s="268">
        <v>0</v>
      </c>
      <c r="F24" s="290"/>
      <c r="G24" s="272"/>
      <c r="H24" s="269"/>
      <c r="I24" s="269"/>
      <c r="J24" s="269"/>
      <c r="K24" s="271">
        <v>2100000</v>
      </c>
      <c r="L24" s="272">
        <v>2000000</v>
      </c>
    </row>
    <row r="25" spans="2:12" s="252" customFormat="1" ht="60" customHeight="1" thickBot="1">
      <c r="B25" s="248"/>
      <c r="C25" s="249" t="s">
        <v>579</v>
      </c>
      <c r="D25" s="269"/>
      <c r="E25" s="268">
        <v>0</v>
      </c>
      <c r="F25" s="290"/>
      <c r="G25" s="272"/>
      <c r="H25" s="269"/>
      <c r="I25" s="269"/>
      <c r="J25" s="269"/>
      <c r="K25" s="271">
        <v>1200000</v>
      </c>
      <c r="L25" s="272">
        <v>931000</v>
      </c>
    </row>
    <row r="26" spans="2:12" s="252" customFormat="1" ht="30" customHeight="1" thickBot="1">
      <c r="B26" s="248"/>
      <c r="C26" s="249" t="s">
        <v>618</v>
      </c>
      <c r="D26" s="269"/>
      <c r="E26" s="268">
        <v>0</v>
      </c>
      <c r="F26" s="290"/>
      <c r="G26" s="272">
        <v>35000000</v>
      </c>
      <c r="H26" s="269"/>
      <c r="I26" s="269"/>
      <c r="J26" s="269"/>
      <c r="K26" s="271">
        <v>19400000</v>
      </c>
      <c r="L26" s="272">
        <v>10000000</v>
      </c>
    </row>
    <row r="27" spans="2:12" s="252" customFormat="1" ht="60" customHeight="1" thickBot="1">
      <c r="B27" s="248"/>
      <c r="C27" s="249" t="s">
        <v>580</v>
      </c>
      <c r="D27" s="269"/>
      <c r="E27" s="268">
        <v>0</v>
      </c>
      <c r="F27" s="290"/>
      <c r="G27" s="272">
        <v>0</v>
      </c>
      <c r="H27" s="269"/>
      <c r="I27" s="269"/>
      <c r="J27" s="269"/>
      <c r="K27" s="271">
        <v>550000</v>
      </c>
      <c r="L27" s="272">
        <v>429000</v>
      </c>
    </row>
    <row r="28" spans="2:12" s="252" customFormat="1" ht="39.950000000000003" customHeight="1" thickBot="1">
      <c r="B28" s="248"/>
      <c r="C28" s="249" t="s">
        <v>581</v>
      </c>
      <c r="D28" s="269"/>
      <c r="E28" s="268">
        <v>0</v>
      </c>
      <c r="F28" s="290"/>
      <c r="G28" s="272">
        <v>0</v>
      </c>
      <c r="H28" s="269"/>
      <c r="I28" s="269"/>
      <c r="J28" s="269"/>
      <c r="K28" s="271"/>
      <c r="L28" s="272"/>
    </row>
    <row r="29" spans="2:12" s="252" customFormat="1" ht="24.95" customHeight="1" thickBot="1">
      <c r="B29" s="248"/>
      <c r="C29" s="249" t="s">
        <v>582</v>
      </c>
      <c r="D29" s="269"/>
      <c r="E29" s="268">
        <v>0</v>
      </c>
      <c r="F29" s="290"/>
      <c r="G29" s="272">
        <v>8000000</v>
      </c>
      <c r="H29" s="269"/>
      <c r="I29" s="269"/>
      <c r="J29" s="269"/>
      <c r="K29" s="271"/>
      <c r="L29" s="272">
        <v>0</v>
      </c>
    </row>
    <row r="30" spans="2:12" s="252" customFormat="1" ht="24.95" customHeight="1" thickBot="1">
      <c r="B30" s="248"/>
      <c r="C30" s="249" t="s">
        <v>583</v>
      </c>
      <c r="D30" s="269"/>
      <c r="E30" s="268">
        <v>0</v>
      </c>
      <c r="F30" s="290"/>
      <c r="G30" s="272">
        <v>0</v>
      </c>
      <c r="H30" s="269"/>
      <c r="I30" s="269"/>
      <c r="J30" s="269"/>
      <c r="K30" s="271">
        <v>8000000</v>
      </c>
      <c r="L30" s="272">
        <v>5240000</v>
      </c>
    </row>
    <row r="31" spans="2:12" s="252" customFormat="1" ht="24.95" customHeight="1" thickBot="1">
      <c r="B31" s="248"/>
      <c r="C31" s="249" t="s">
        <v>584</v>
      </c>
      <c r="D31" s="269"/>
      <c r="E31" s="268">
        <v>0</v>
      </c>
      <c r="F31" s="290"/>
      <c r="G31" s="272">
        <v>0</v>
      </c>
      <c r="H31" s="269"/>
      <c r="I31" s="269"/>
      <c r="J31" s="269"/>
      <c r="K31" s="271">
        <v>1000000</v>
      </c>
      <c r="L31" s="272">
        <v>5800000</v>
      </c>
    </row>
    <row r="32" spans="2:12" s="252" customFormat="1" ht="24.95" customHeight="1" thickBot="1">
      <c r="B32" s="248"/>
      <c r="C32" s="273" t="s">
        <v>585</v>
      </c>
      <c r="D32" s="269"/>
      <c r="E32" s="268">
        <v>0</v>
      </c>
      <c r="F32" s="290"/>
      <c r="G32" s="272"/>
      <c r="H32" s="269"/>
      <c r="I32" s="269"/>
      <c r="J32" s="269"/>
      <c r="K32" s="271">
        <v>13000000</v>
      </c>
      <c r="L32" s="272">
        <v>5000000</v>
      </c>
    </row>
    <row r="33" spans="2:12" s="252" customFormat="1" ht="24.95" customHeight="1" thickBot="1">
      <c r="B33" s="248"/>
      <c r="C33" s="249" t="s">
        <v>586</v>
      </c>
      <c r="D33" s="269"/>
      <c r="E33" s="268">
        <v>0</v>
      </c>
      <c r="F33" s="290"/>
      <c r="G33" s="272"/>
      <c r="H33" s="269"/>
      <c r="I33" s="269"/>
      <c r="J33" s="269"/>
      <c r="K33" s="271">
        <v>10000000</v>
      </c>
      <c r="L33" s="272">
        <v>5000000</v>
      </c>
    </row>
    <row r="34" spans="2:12" s="252" customFormat="1" ht="24.95" customHeight="1" thickBot="1">
      <c r="B34" s="248"/>
      <c r="C34" s="249" t="s">
        <v>587</v>
      </c>
      <c r="D34" s="269"/>
      <c r="E34" s="268">
        <v>0</v>
      </c>
      <c r="F34" s="290"/>
      <c r="G34" s="272">
        <v>15000000</v>
      </c>
      <c r="H34" s="269"/>
      <c r="I34" s="269"/>
      <c r="J34" s="269"/>
      <c r="K34" s="271"/>
      <c r="L34" s="272">
        <v>0</v>
      </c>
    </row>
    <row r="35" spans="2:12" s="252" customFormat="1" ht="35.1" customHeight="1" thickBot="1">
      <c r="B35" s="248">
        <v>310502</v>
      </c>
      <c r="C35" s="249" t="s">
        <v>588</v>
      </c>
      <c r="D35" s="274"/>
      <c r="E35" s="268">
        <v>0</v>
      </c>
      <c r="F35" s="290"/>
      <c r="G35" s="275"/>
      <c r="H35" s="278">
        <v>0</v>
      </c>
      <c r="I35" s="278">
        <v>0</v>
      </c>
      <c r="J35" s="278">
        <v>0</v>
      </c>
      <c r="K35" s="275"/>
      <c r="L35" s="276"/>
    </row>
    <row r="36" spans="2:12" s="252" customFormat="1" ht="24.95" customHeight="1">
      <c r="B36" s="321"/>
      <c r="C36" s="334" t="s">
        <v>589</v>
      </c>
      <c r="D36" s="322"/>
      <c r="E36" s="323">
        <v>0</v>
      </c>
      <c r="F36" s="324"/>
      <c r="G36" s="325"/>
      <c r="H36" s="326">
        <v>0</v>
      </c>
      <c r="I36" s="326">
        <v>0</v>
      </c>
      <c r="J36" s="326">
        <v>0</v>
      </c>
      <c r="K36" s="325"/>
      <c r="L36" s="327"/>
    </row>
    <row r="37" spans="2:12" s="252" customFormat="1" ht="39.950000000000003" customHeight="1">
      <c r="B37" s="335"/>
      <c r="C37" s="312" t="s">
        <v>562</v>
      </c>
      <c r="D37" s="274"/>
      <c r="E37" s="274">
        <v>0</v>
      </c>
      <c r="F37" s="290"/>
      <c r="G37" s="275"/>
      <c r="H37" s="336"/>
      <c r="I37" s="336"/>
      <c r="J37" s="336"/>
      <c r="K37" s="275"/>
      <c r="L37" s="274"/>
    </row>
    <row r="38" spans="2:12" s="252" customFormat="1" ht="39.950000000000003" customHeight="1">
      <c r="B38" s="328"/>
      <c r="C38" s="329"/>
      <c r="D38" s="330"/>
      <c r="E38" s="330"/>
      <c r="G38" s="331"/>
      <c r="H38" s="331"/>
      <c r="I38" s="331"/>
      <c r="J38" s="332"/>
      <c r="K38" s="333"/>
      <c r="L38" s="330"/>
    </row>
    <row r="39" spans="2:12" s="252" customFormat="1" ht="39.950000000000003" customHeight="1">
      <c r="B39" s="328"/>
      <c r="C39" s="329"/>
      <c r="D39" s="330"/>
      <c r="E39" s="330"/>
      <c r="F39" s="339">
        <v>27</v>
      </c>
      <c r="H39" s="332"/>
      <c r="J39" s="332"/>
      <c r="K39" s="333"/>
      <c r="L39" s="330"/>
    </row>
    <row r="40" spans="2:12" s="252" customFormat="1" ht="39.950000000000003" customHeight="1" thickBot="1">
      <c r="B40" s="291"/>
      <c r="C40" s="312" t="s">
        <v>561</v>
      </c>
      <c r="D40" s="274"/>
      <c r="E40" s="276">
        <v>0</v>
      </c>
      <c r="F40" s="290"/>
      <c r="G40" s="275"/>
      <c r="H40" s="336"/>
      <c r="I40" s="336"/>
      <c r="J40" s="336"/>
      <c r="K40" s="275"/>
      <c r="L40" s="276"/>
    </row>
    <row r="41" spans="2:12" s="252" customFormat="1" ht="24.95" customHeight="1" thickBot="1">
      <c r="B41" s="248"/>
      <c r="C41" s="249" t="s">
        <v>590</v>
      </c>
      <c r="D41" s="274"/>
      <c r="E41" s="268">
        <v>0</v>
      </c>
      <c r="F41" s="290"/>
      <c r="G41" s="275"/>
      <c r="H41" s="278">
        <v>0</v>
      </c>
      <c r="I41" s="278">
        <v>0</v>
      </c>
      <c r="J41" s="278">
        <v>0</v>
      </c>
      <c r="K41" s="275"/>
      <c r="L41" s="276"/>
    </row>
    <row r="42" spans="2:12" s="252" customFormat="1" ht="24.95" customHeight="1" thickBot="1">
      <c r="B42" s="248">
        <v>310601</v>
      </c>
      <c r="C42" s="273" t="s">
        <v>591</v>
      </c>
      <c r="D42" s="274"/>
      <c r="E42" s="268">
        <v>0</v>
      </c>
      <c r="F42" s="290"/>
      <c r="G42" s="274"/>
      <c r="H42" s="278">
        <v>0</v>
      </c>
      <c r="I42" s="278">
        <v>0</v>
      </c>
      <c r="J42" s="278">
        <v>0</v>
      </c>
      <c r="K42" s="274"/>
      <c r="L42" s="276"/>
    </row>
    <row r="43" spans="2:12" s="252" customFormat="1" ht="24.95" customHeight="1" thickBot="1">
      <c r="B43" s="291"/>
      <c r="C43" s="273" t="s">
        <v>592</v>
      </c>
      <c r="D43" s="274"/>
      <c r="E43" s="268">
        <v>0</v>
      </c>
      <c r="F43" s="290"/>
      <c r="G43" s="274"/>
      <c r="H43" s="278">
        <v>0</v>
      </c>
      <c r="I43" s="278">
        <v>0</v>
      </c>
      <c r="J43" s="278">
        <v>0</v>
      </c>
      <c r="K43" s="274"/>
      <c r="L43" s="276"/>
    </row>
    <row r="44" spans="2:12" s="252" customFormat="1" ht="24.95" customHeight="1" thickBot="1">
      <c r="B44" s="248">
        <v>310602</v>
      </c>
      <c r="C44" s="273" t="s">
        <v>593</v>
      </c>
      <c r="D44" s="274"/>
      <c r="E44" s="268">
        <v>0</v>
      </c>
      <c r="F44" s="290"/>
      <c r="G44" s="274"/>
      <c r="H44" s="278">
        <v>0</v>
      </c>
      <c r="I44" s="278">
        <v>0</v>
      </c>
      <c r="J44" s="278">
        <v>0</v>
      </c>
      <c r="K44" s="274"/>
      <c r="L44" s="276"/>
    </row>
    <row r="45" spans="2:12" s="252" customFormat="1" ht="24.95" customHeight="1" thickBot="1">
      <c r="B45" s="291"/>
      <c r="C45" s="273" t="s">
        <v>594</v>
      </c>
      <c r="D45" s="274"/>
      <c r="E45" s="268">
        <v>0</v>
      </c>
      <c r="F45" s="290"/>
      <c r="G45" s="274"/>
      <c r="H45" s="278">
        <v>0</v>
      </c>
      <c r="I45" s="278">
        <v>0</v>
      </c>
      <c r="J45" s="278">
        <v>0</v>
      </c>
      <c r="K45" s="274"/>
      <c r="L45" s="276"/>
    </row>
    <row r="46" spans="2:12" s="252" customFormat="1" ht="24.95" customHeight="1" thickBot="1">
      <c r="B46" s="248">
        <v>310603</v>
      </c>
      <c r="C46" s="249" t="s">
        <v>595</v>
      </c>
      <c r="D46" s="274"/>
      <c r="E46" s="268">
        <v>0</v>
      </c>
      <c r="F46" s="290"/>
      <c r="G46" s="275"/>
      <c r="H46" s="278">
        <v>0</v>
      </c>
      <c r="I46" s="278">
        <v>0</v>
      </c>
      <c r="J46" s="278">
        <v>0</v>
      </c>
      <c r="K46" s="275"/>
      <c r="L46" s="276"/>
    </row>
    <row r="47" spans="2:12" s="252" customFormat="1" ht="24.95" customHeight="1" thickBot="1">
      <c r="B47" s="291"/>
      <c r="C47" s="249" t="s">
        <v>596</v>
      </c>
      <c r="D47" s="274"/>
      <c r="E47" s="268">
        <v>0</v>
      </c>
      <c r="F47" s="290"/>
      <c r="G47" s="275"/>
      <c r="H47" s="278">
        <v>0</v>
      </c>
      <c r="I47" s="278">
        <v>0</v>
      </c>
      <c r="J47" s="278">
        <v>0</v>
      </c>
      <c r="K47" s="275"/>
      <c r="L47" s="276"/>
    </row>
    <row r="48" spans="2:12" s="252" customFormat="1" ht="24.95" customHeight="1" thickBot="1">
      <c r="B48" s="248">
        <v>310901</v>
      </c>
      <c r="C48" s="249" t="s">
        <v>597</v>
      </c>
      <c r="D48" s="274"/>
      <c r="E48" s="268">
        <v>0</v>
      </c>
      <c r="F48" s="290"/>
      <c r="G48" s="275"/>
      <c r="H48" s="278">
        <v>0</v>
      </c>
      <c r="I48" s="278">
        <v>0</v>
      </c>
      <c r="J48" s="278">
        <v>0</v>
      </c>
      <c r="K48" s="275"/>
      <c r="L48" s="276"/>
    </row>
    <row r="49" spans="2:12" s="252" customFormat="1" ht="24.95" customHeight="1" thickBot="1">
      <c r="B49" s="291"/>
      <c r="C49" s="249" t="s">
        <v>598</v>
      </c>
      <c r="D49" s="274"/>
      <c r="E49" s="268">
        <v>0</v>
      </c>
      <c r="F49" s="290"/>
      <c r="G49" s="275"/>
      <c r="H49" s="278">
        <v>0</v>
      </c>
      <c r="I49" s="278">
        <v>0</v>
      </c>
      <c r="J49" s="278">
        <v>0</v>
      </c>
      <c r="K49" s="275"/>
      <c r="L49" s="276"/>
    </row>
    <row r="50" spans="2:12" s="252" customFormat="1" ht="24.95" customHeight="1" thickBot="1">
      <c r="B50" s="248">
        <v>310902</v>
      </c>
      <c r="C50" s="249" t="s">
        <v>599</v>
      </c>
      <c r="D50" s="274"/>
      <c r="E50" s="268">
        <v>0</v>
      </c>
      <c r="F50" s="290"/>
      <c r="G50" s="275"/>
      <c r="H50" s="278">
        <v>0</v>
      </c>
      <c r="I50" s="278">
        <v>0</v>
      </c>
      <c r="J50" s="278">
        <v>0</v>
      </c>
      <c r="K50" s="275"/>
      <c r="L50" s="276"/>
    </row>
    <row r="51" spans="2:12" s="252" customFormat="1" ht="24.95" customHeight="1" thickBot="1">
      <c r="B51" s="291"/>
      <c r="C51" s="249" t="s">
        <v>600</v>
      </c>
      <c r="D51" s="274"/>
      <c r="E51" s="268">
        <v>0</v>
      </c>
      <c r="F51" s="290"/>
      <c r="G51" s="275"/>
      <c r="H51" s="278">
        <v>0</v>
      </c>
      <c r="I51" s="278">
        <v>0</v>
      </c>
      <c r="J51" s="278">
        <v>0</v>
      </c>
      <c r="K51" s="275"/>
      <c r="L51" s="276"/>
    </row>
    <row r="52" spans="2:12" s="252" customFormat="1" ht="24.95" customHeight="1" thickBot="1">
      <c r="B52" s="248">
        <v>311001</v>
      </c>
      <c r="C52" s="249" t="s">
        <v>601</v>
      </c>
      <c r="D52" s="274"/>
      <c r="E52" s="268">
        <v>0</v>
      </c>
      <c r="F52" s="290"/>
      <c r="G52" s="275"/>
      <c r="H52" s="278">
        <v>0</v>
      </c>
      <c r="I52" s="278">
        <v>0</v>
      </c>
      <c r="J52" s="278">
        <v>0</v>
      </c>
      <c r="K52" s="275"/>
      <c r="L52" s="276"/>
    </row>
    <row r="53" spans="2:12" s="252" customFormat="1" ht="24.95" customHeight="1" thickBot="1">
      <c r="B53" s="291"/>
      <c r="C53" s="249" t="s">
        <v>602</v>
      </c>
      <c r="D53" s="274"/>
      <c r="E53" s="268">
        <v>0</v>
      </c>
      <c r="F53" s="290"/>
      <c r="G53" s="275"/>
      <c r="H53" s="278">
        <v>0</v>
      </c>
      <c r="I53" s="278">
        <v>0</v>
      </c>
      <c r="J53" s="278">
        <v>0</v>
      </c>
      <c r="K53" s="275"/>
      <c r="L53" s="276"/>
    </row>
    <row r="54" spans="2:12" s="252" customFormat="1" ht="24.95" customHeight="1" thickBot="1">
      <c r="B54" s="248">
        <v>311002</v>
      </c>
      <c r="C54" s="249" t="s">
        <v>603</v>
      </c>
      <c r="D54" s="274"/>
      <c r="E54" s="268">
        <v>0</v>
      </c>
      <c r="F54" s="290"/>
      <c r="G54" s="275"/>
      <c r="H54" s="278">
        <v>0</v>
      </c>
      <c r="I54" s="278">
        <v>0</v>
      </c>
      <c r="J54" s="278">
        <v>0</v>
      </c>
      <c r="K54" s="275"/>
      <c r="L54" s="276"/>
    </row>
    <row r="55" spans="2:12" s="252" customFormat="1" ht="24.95" customHeight="1" thickBot="1">
      <c r="B55" s="291"/>
      <c r="C55" s="273" t="s">
        <v>604</v>
      </c>
      <c r="D55" s="274"/>
      <c r="E55" s="268">
        <v>0</v>
      </c>
      <c r="F55" s="290"/>
      <c r="G55" s="275"/>
      <c r="H55" s="278">
        <v>0</v>
      </c>
      <c r="I55" s="278">
        <v>0</v>
      </c>
      <c r="J55" s="278">
        <v>0</v>
      </c>
      <c r="K55" s="275"/>
      <c r="L55" s="276"/>
    </row>
    <row r="56" spans="2:12" s="252" customFormat="1" ht="24.95" customHeight="1" thickBot="1">
      <c r="B56" s="248">
        <v>320101</v>
      </c>
      <c r="C56" s="249" t="s">
        <v>605</v>
      </c>
      <c r="D56" s="274"/>
      <c r="E56" s="268">
        <v>0</v>
      </c>
      <c r="F56" s="290"/>
      <c r="G56" s="275">
        <f>SUM(G57:G60)</f>
        <v>5000000</v>
      </c>
      <c r="H56" s="278">
        <v>0</v>
      </c>
      <c r="I56" s="278">
        <v>0</v>
      </c>
      <c r="J56" s="278">
        <v>0</v>
      </c>
      <c r="K56" s="275">
        <f>SUM(K57:K60)</f>
        <v>615000000</v>
      </c>
      <c r="L56" s="276">
        <f>SUM(L57:L60)</f>
        <v>51073016</v>
      </c>
    </row>
    <row r="57" spans="2:12" s="252" customFormat="1" ht="24.95" customHeight="1" thickBot="1">
      <c r="B57" s="248"/>
      <c r="C57" s="249" t="s">
        <v>606</v>
      </c>
      <c r="D57" s="274"/>
      <c r="E57" s="268">
        <v>0</v>
      </c>
      <c r="F57" s="290"/>
      <c r="G57" s="272">
        <v>0</v>
      </c>
      <c r="H57" s="278">
        <v>0</v>
      </c>
      <c r="I57" s="278">
        <v>0</v>
      </c>
      <c r="J57" s="278">
        <v>0</v>
      </c>
      <c r="K57" s="275"/>
      <c r="L57" s="272">
        <v>0</v>
      </c>
    </row>
    <row r="58" spans="2:12" s="252" customFormat="1" ht="24.95" customHeight="1" thickBot="1">
      <c r="B58" s="248"/>
      <c r="C58" s="249" t="s">
        <v>607</v>
      </c>
      <c r="D58" s="274"/>
      <c r="E58" s="268">
        <v>0</v>
      </c>
      <c r="F58" s="290"/>
      <c r="G58" s="272">
        <v>0</v>
      </c>
      <c r="H58" s="278">
        <v>0</v>
      </c>
      <c r="I58" s="278">
        <v>0</v>
      </c>
      <c r="J58" s="278">
        <v>0</v>
      </c>
      <c r="K58" s="275">
        <v>10000000</v>
      </c>
      <c r="L58" s="272">
        <v>10000000</v>
      </c>
    </row>
    <row r="59" spans="2:12" s="252" customFormat="1" ht="24.95" customHeight="1" thickBot="1">
      <c r="B59" s="248"/>
      <c r="C59" s="249" t="s">
        <v>608</v>
      </c>
      <c r="D59" s="274"/>
      <c r="E59" s="268">
        <v>0</v>
      </c>
      <c r="F59" s="290"/>
      <c r="G59" s="272">
        <v>5000000</v>
      </c>
      <c r="H59" s="278">
        <v>0</v>
      </c>
      <c r="I59" s="278">
        <v>0</v>
      </c>
      <c r="J59" s="278">
        <v>0</v>
      </c>
      <c r="K59" s="275">
        <v>5000000</v>
      </c>
      <c r="L59" s="272">
        <v>5000000</v>
      </c>
    </row>
    <row r="60" spans="2:12" s="252" customFormat="1" ht="24.95" customHeight="1" thickBot="1">
      <c r="B60" s="248"/>
      <c r="C60" s="249" t="s">
        <v>609</v>
      </c>
      <c r="D60" s="274"/>
      <c r="E60" s="268">
        <v>0</v>
      </c>
      <c r="F60" s="290"/>
      <c r="G60" s="290"/>
      <c r="H60" s="278">
        <v>0</v>
      </c>
      <c r="I60" s="278">
        <v>0</v>
      </c>
      <c r="J60" s="278">
        <v>0</v>
      </c>
      <c r="K60" s="275">
        <v>600000000</v>
      </c>
      <c r="L60" s="272">
        <f>30000000+6073016</f>
        <v>36073016</v>
      </c>
    </row>
    <row r="61" spans="2:12" s="252" customFormat="1" ht="24.95" customHeight="1" thickBot="1">
      <c r="B61" s="248"/>
      <c r="C61" s="249" t="s">
        <v>610</v>
      </c>
      <c r="D61" s="269"/>
      <c r="E61" s="268">
        <v>0</v>
      </c>
      <c r="F61" s="290"/>
      <c r="G61" s="290"/>
      <c r="H61" s="269"/>
      <c r="I61" s="269"/>
      <c r="J61" s="269"/>
      <c r="K61" s="271">
        <v>50000000</v>
      </c>
      <c r="L61" s="272">
        <v>5000000</v>
      </c>
    </row>
    <row r="62" spans="2:12" s="252" customFormat="1" ht="24.95" customHeight="1" thickBot="1">
      <c r="B62" s="248">
        <v>320102</v>
      </c>
      <c r="C62" s="249" t="s">
        <v>611</v>
      </c>
      <c r="D62" s="274"/>
      <c r="E62" s="268">
        <v>0</v>
      </c>
      <c r="F62" s="290"/>
      <c r="G62" s="290"/>
      <c r="H62" s="278">
        <v>0</v>
      </c>
      <c r="I62" s="278">
        <v>0</v>
      </c>
      <c r="J62" s="278">
        <v>0</v>
      </c>
      <c r="K62" s="275"/>
      <c r="L62" s="276"/>
    </row>
    <row r="63" spans="2:12" s="252" customFormat="1" ht="24.95" customHeight="1" thickBot="1">
      <c r="B63" s="291"/>
      <c r="C63" s="249" t="s">
        <v>612</v>
      </c>
      <c r="D63" s="274"/>
      <c r="E63" s="268">
        <v>0</v>
      </c>
      <c r="F63" s="290"/>
      <c r="G63" s="290"/>
      <c r="H63" s="278">
        <v>0</v>
      </c>
      <c r="I63" s="278">
        <v>0</v>
      </c>
      <c r="J63" s="278">
        <v>0</v>
      </c>
      <c r="K63" s="275"/>
      <c r="L63" s="276"/>
    </row>
    <row r="64" spans="2:12" s="252" customFormat="1" ht="24.95" customHeight="1" thickBot="1">
      <c r="B64" s="248">
        <v>320103</v>
      </c>
      <c r="C64" s="277" t="s">
        <v>62</v>
      </c>
      <c r="D64" s="274"/>
      <c r="E64" s="268">
        <v>0</v>
      </c>
      <c r="F64" s="290"/>
      <c r="G64" s="290"/>
      <c r="H64" s="278">
        <v>0</v>
      </c>
      <c r="I64" s="278">
        <v>0</v>
      </c>
      <c r="J64" s="278">
        <v>0</v>
      </c>
      <c r="K64" s="275"/>
      <c r="L64" s="276"/>
    </row>
    <row r="65" spans="2:12" s="252" customFormat="1" ht="24.95" customHeight="1" thickBot="1">
      <c r="B65" s="248"/>
      <c r="C65" s="292"/>
      <c r="D65" s="274"/>
      <c r="E65" s="268">
        <v>0</v>
      </c>
      <c r="F65" s="290"/>
      <c r="G65" s="290"/>
      <c r="H65" s="278">
        <v>0</v>
      </c>
      <c r="I65" s="278">
        <v>0</v>
      </c>
      <c r="J65" s="278">
        <v>0</v>
      </c>
      <c r="K65" s="275"/>
      <c r="L65" s="276"/>
    </row>
    <row r="66" spans="2:12" s="252" customFormat="1" ht="24.95" customHeight="1" thickBot="1">
      <c r="B66" s="248">
        <v>320104</v>
      </c>
      <c r="C66"/>
      <c r="D66" s="274"/>
      <c r="E66" s="268">
        <v>0</v>
      </c>
      <c r="F66" s="290"/>
      <c r="G66" s="275">
        <f>SUM(G67:G68)</f>
        <v>80000000</v>
      </c>
      <c r="H66" s="278">
        <v>0</v>
      </c>
      <c r="I66" s="278">
        <v>0</v>
      </c>
      <c r="J66" s="278">
        <v>0</v>
      </c>
      <c r="K66" s="275">
        <f>SUM(K67:K68)</f>
        <v>25000000</v>
      </c>
      <c r="L66" s="276">
        <f>SUM(L67:L68)</f>
        <v>25000000</v>
      </c>
    </row>
    <row r="67" spans="2:12" s="252" customFormat="1" ht="24.95" customHeight="1" thickBot="1">
      <c r="B67" s="248"/>
      <c r="C67" s="273" t="s">
        <v>614</v>
      </c>
      <c r="D67" s="274"/>
      <c r="E67" s="268">
        <v>0</v>
      </c>
      <c r="F67" s="290"/>
      <c r="G67" s="272">
        <v>60000000</v>
      </c>
      <c r="H67" s="278">
        <v>0</v>
      </c>
      <c r="I67" s="278">
        <v>0</v>
      </c>
      <c r="J67" s="278">
        <v>0</v>
      </c>
      <c r="K67" s="275">
        <v>20000000</v>
      </c>
      <c r="L67" s="276">
        <v>20000000</v>
      </c>
    </row>
    <row r="68" spans="2:12" s="252" customFormat="1" ht="24.95" customHeight="1" thickBot="1">
      <c r="B68" s="248"/>
      <c r="C68" s="273" t="s">
        <v>592</v>
      </c>
      <c r="D68" s="274"/>
      <c r="E68" s="268">
        <v>0</v>
      </c>
      <c r="F68" s="290"/>
      <c r="G68" s="272">
        <v>20000000</v>
      </c>
      <c r="H68" s="278">
        <v>0</v>
      </c>
      <c r="I68" s="278">
        <v>0</v>
      </c>
      <c r="J68" s="278">
        <v>0</v>
      </c>
      <c r="K68" s="275">
        <v>5000000</v>
      </c>
      <c r="L68" s="276">
        <v>5000000</v>
      </c>
    </row>
    <row r="69" spans="2:12" s="254" customFormat="1" ht="24.95" customHeight="1" thickBot="1">
      <c r="B69" s="248">
        <v>320105</v>
      </c>
      <c r="C69" s="273" t="s">
        <v>593</v>
      </c>
      <c r="D69" s="274"/>
      <c r="E69" s="268">
        <v>0</v>
      </c>
      <c r="F69" s="290"/>
      <c r="G69" s="274">
        <f>SUM(G70:G78)</f>
        <v>2590000</v>
      </c>
      <c r="H69" s="278">
        <v>0</v>
      </c>
      <c r="I69" s="278">
        <v>0</v>
      </c>
      <c r="J69" s="278">
        <v>0</v>
      </c>
      <c r="K69" s="274">
        <f>SUM(K70:K73)</f>
        <v>2590000</v>
      </c>
      <c r="L69" s="276">
        <f>SUM(L70:L78)</f>
        <v>2361800</v>
      </c>
    </row>
    <row r="70" spans="2:12" s="254" customFormat="1" ht="24.95" customHeight="1" thickBot="1">
      <c r="B70" s="248"/>
      <c r="C70" s="273" t="s">
        <v>594</v>
      </c>
      <c r="D70" s="274"/>
      <c r="E70" s="268">
        <v>0</v>
      </c>
      <c r="F70" s="290"/>
      <c r="G70" s="272">
        <v>1500000</v>
      </c>
      <c r="H70" s="278">
        <v>0</v>
      </c>
      <c r="I70" s="278">
        <v>0</v>
      </c>
      <c r="J70" s="278">
        <v>0</v>
      </c>
      <c r="K70" s="274">
        <v>1500000</v>
      </c>
      <c r="L70" s="272">
        <v>1170000</v>
      </c>
    </row>
    <row r="71" spans="2:12" s="254" customFormat="1" ht="24.95" customHeight="1" thickBot="1">
      <c r="B71" s="248"/>
      <c r="C71" s="249" t="s">
        <v>595</v>
      </c>
      <c r="D71" s="274"/>
      <c r="E71" s="268">
        <v>0</v>
      </c>
      <c r="F71" s="290"/>
      <c r="G71" s="272">
        <v>360000</v>
      </c>
      <c r="H71" s="278">
        <v>0</v>
      </c>
      <c r="I71" s="278">
        <v>0</v>
      </c>
      <c r="J71" s="278">
        <v>0</v>
      </c>
      <c r="K71" s="274">
        <v>360000</v>
      </c>
      <c r="L71" s="272">
        <v>280800</v>
      </c>
    </row>
    <row r="72" spans="2:12" s="254" customFormat="1" ht="24.95" customHeight="1" thickBot="1">
      <c r="B72" s="248"/>
      <c r="C72" s="249" t="s">
        <v>596</v>
      </c>
      <c r="D72" s="274"/>
      <c r="E72" s="268">
        <v>0</v>
      </c>
      <c r="F72" s="290"/>
      <c r="G72" s="272">
        <v>0</v>
      </c>
      <c r="H72" s="278">
        <v>0</v>
      </c>
      <c r="I72" s="278">
        <v>0</v>
      </c>
      <c r="J72" s="278">
        <v>0</v>
      </c>
      <c r="K72" s="274">
        <v>280000</v>
      </c>
      <c r="L72" s="272">
        <v>0</v>
      </c>
    </row>
    <row r="73" spans="2:12" s="254" customFormat="1" ht="24.95" customHeight="1" thickBot="1">
      <c r="B73" s="248"/>
      <c r="C73" s="249" t="s">
        <v>597</v>
      </c>
      <c r="D73" s="274"/>
      <c r="E73" s="268">
        <v>0</v>
      </c>
      <c r="F73" s="290"/>
      <c r="G73" s="272">
        <v>0</v>
      </c>
      <c r="H73" s="278">
        <v>0</v>
      </c>
      <c r="I73" s="278">
        <v>0</v>
      </c>
      <c r="J73" s="278">
        <v>0</v>
      </c>
      <c r="K73" s="274">
        <v>450000</v>
      </c>
      <c r="L73" s="272">
        <v>0</v>
      </c>
    </row>
    <row r="74" spans="2:12" s="254" customFormat="1" ht="24.95" customHeight="1" thickBot="1">
      <c r="B74" s="248"/>
      <c r="C74" s="249" t="s">
        <v>598</v>
      </c>
      <c r="D74" s="274"/>
      <c r="E74" s="268">
        <v>0</v>
      </c>
      <c r="F74" s="290"/>
      <c r="G74" s="272">
        <v>280000</v>
      </c>
      <c r="H74" s="278">
        <v>0</v>
      </c>
      <c r="I74" s="278">
        <v>0</v>
      </c>
      <c r="J74" s="278">
        <v>0</v>
      </c>
      <c r="K74" s="274">
        <v>560000</v>
      </c>
      <c r="L74" s="272">
        <v>560000</v>
      </c>
    </row>
    <row r="75" spans="2:12" s="254" customFormat="1" ht="24.95" customHeight="1" thickBot="1">
      <c r="B75" s="248"/>
      <c r="C75" s="249" t="s">
        <v>599</v>
      </c>
      <c r="D75" s="274"/>
      <c r="E75" s="268">
        <v>0</v>
      </c>
      <c r="F75" s="290"/>
      <c r="G75" s="272">
        <v>0</v>
      </c>
      <c r="H75" s="278">
        <v>0</v>
      </c>
      <c r="I75" s="278">
        <v>0</v>
      </c>
      <c r="J75" s="278">
        <v>0</v>
      </c>
      <c r="K75" s="274"/>
      <c r="L75" s="272">
        <v>0</v>
      </c>
    </row>
    <row r="76" spans="2:12" s="254" customFormat="1" ht="24.95" customHeight="1" thickBot="1">
      <c r="B76" s="248"/>
      <c r="C76" s="249" t="s">
        <v>600</v>
      </c>
      <c r="D76" s="274"/>
      <c r="E76" s="268">
        <v>0</v>
      </c>
      <c r="F76" s="290"/>
      <c r="G76" s="272">
        <v>0</v>
      </c>
      <c r="H76" s="278">
        <v>0</v>
      </c>
      <c r="I76" s="278">
        <v>0</v>
      </c>
      <c r="J76" s="278">
        <v>0</v>
      </c>
      <c r="K76" s="274"/>
      <c r="L76" s="272">
        <v>0</v>
      </c>
    </row>
    <row r="77" spans="2:12" s="254" customFormat="1" ht="24.95" customHeight="1" thickBot="1">
      <c r="B77" s="248"/>
      <c r="C77" s="249" t="s">
        <v>601</v>
      </c>
      <c r="D77" s="274"/>
      <c r="E77" s="268">
        <v>0</v>
      </c>
      <c r="F77" s="290"/>
      <c r="G77" s="272">
        <v>450000</v>
      </c>
      <c r="H77" s="278"/>
      <c r="I77" s="278"/>
      <c r="J77" s="278">
        <v>0</v>
      </c>
      <c r="K77" s="274"/>
      <c r="L77" s="272">
        <v>351000</v>
      </c>
    </row>
    <row r="78" spans="2:12" s="254" customFormat="1" ht="24.95" customHeight="1" thickBot="1">
      <c r="B78" s="248"/>
      <c r="C78" s="249" t="s">
        <v>602</v>
      </c>
      <c r="D78" s="274"/>
      <c r="E78" s="268">
        <v>0</v>
      </c>
      <c r="F78" s="290"/>
      <c r="G78" s="272">
        <v>0</v>
      </c>
      <c r="H78" s="278">
        <v>0</v>
      </c>
      <c r="I78" s="278">
        <v>0</v>
      </c>
      <c r="J78" s="278">
        <v>0</v>
      </c>
      <c r="K78" s="274"/>
      <c r="L78" s="272">
        <v>0</v>
      </c>
    </row>
    <row r="79" spans="2:12" s="254" customFormat="1" ht="24.95" customHeight="1" thickBot="1">
      <c r="B79" s="248">
        <v>320106</v>
      </c>
      <c r="C79" s="249" t="s">
        <v>603</v>
      </c>
      <c r="D79" s="274"/>
      <c r="E79" s="268">
        <v>0</v>
      </c>
      <c r="F79" s="290"/>
      <c r="G79" s="274">
        <f>SUM(G80:G88)</f>
        <v>2350000</v>
      </c>
      <c r="H79" s="278">
        <v>0</v>
      </c>
      <c r="I79" s="278">
        <v>0</v>
      </c>
      <c r="J79" s="278">
        <v>0</v>
      </c>
      <c r="K79" s="274">
        <f>SUM(K80:K88)</f>
        <v>3290000</v>
      </c>
      <c r="L79" s="276">
        <f>SUM(L80:L88)</f>
        <v>3094800</v>
      </c>
    </row>
    <row r="80" spans="2:12" s="254" customFormat="1" ht="24.95" customHeight="1" thickBot="1">
      <c r="B80" s="248"/>
      <c r="C80" s="273" t="s">
        <v>604</v>
      </c>
      <c r="D80" s="274"/>
      <c r="E80" s="268">
        <v>0</v>
      </c>
      <c r="F80" s="290"/>
      <c r="G80" s="274">
        <v>250000</v>
      </c>
      <c r="H80" s="278">
        <v>0</v>
      </c>
      <c r="I80" s="278">
        <v>0</v>
      </c>
      <c r="J80" s="278">
        <v>0</v>
      </c>
      <c r="K80" s="274">
        <v>250000</v>
      </c>
      <c r="L80" s="272">
        <v>250000</v>
      </c>
    </row>
    <row r="81" spans="2:12" s="254" customFormat="1" ht="24.95" customHeight="1" thickBot="1">
      <c r="B81" s="248"/>
      <c r="C81" s="249" t="s">
        <v>605</v>
      </c>
      <c r="D81" s="274"/>
      <c r="E81" s="268">
        <v>0</v>
      </c>
      <c r="F81" s="290"/>
      <c r="G81" s="274">
        <v>400000</v>
      </c>
      <c r="H81" s="278">
        <v>0</v>
      </c>
      <c r="I81" s="278">
        <v>0</v>
      </c>
      <c r="J81" s="278">
        <v>0</v>
      </c>
      <c r="K81" s="274">
        <v>400000</v>
      </c>
      <c r="L81" s="272">
        <v>400000</v>
      </c>
    </row>
    <row r="82" spans="2:12" s="254" customFormat="1" ht="24.95" customHeight="1" thickBot="1">
      <c r="B82" s="248"/>
      <c r="C82" s="249" t="s">
        <v>606</v>
      </c>
      <c r="D82" s="274"/>
      <c r="E82" s="268">
        <v>0</v>
      </c>
      <c r="F82" s="290"/>
      <c r="G82" s="274">
        <v>400000</v>
      </c>
      <c r="H82" s="278">
        <v>0</v>
      </c>
      <c r="I82" s="278">
        <v>0</v>
      </c>
      <c r="J82" s="278">
        <v>0</v>
      </c>
      <c r="K82" s="274">
        <v>400000</v>
      </c>
      <c r="L82" s="272">
        <v>400000</v>
      </c>
    </row>
    <row r="83" spans="2:12" s="254" customFormat="1" ht="24.95" customHeight="1" thickBot="1">
      <c r="B83" s="248"/>
      <c r="C83" s="249" t="s">
        <v>607</v>
      </c>
      <c r="D83" s="274"/>
      <c r="E83" s="268">
        <v>0</v>
      </c>
      <c r="F83" s="290"/>
      <c r="G83" s="274">
        <v>140000</v>
      </c>
      <c r="H83" s="278">
        <v>0</v>
      </c>
      <c r="I83" s="278">
        <v>0</v>
      </c>
      <c r="J83" s="278">
        <v>0</v>
      </c>
      <c r="K83" s="274">
        <v>140000</v>
      </c>
      <c r="L83" s="272">
        <v>140000</v>
      </c>
    </row>
    <row r="84" spans="2:12" s="254" customFormat="1" ht="24.95" customHeight="1" thickBot="1">
      <c r="B84" s="248"/>
      <c r="C84" s="249" t="s">
        <v>608</v>
      </c>
      <c r="D84" s="274"/>
      <c r="E84" s="268">
        <v>0</v>
      </c>
      <c r="F84" s="290"/>
      <c r="G84" s="274">
        <v>1100000</v>
      </c>
      <c r="H84" s="278">
        <v>0</v>
      </c>
      <c r="I84" s="278">
        <v>0</v>
      </c>
      <c r="J84" s="278">
        <v>0</v>
      </c>
      <c r="K84" s="274">
        <v>0</v>
      </c>
      <c r="L84" s="272">
        <v>0</v>
      </c>
    </row>
    <row r="85" spans="2:12" s="254" customFormat="1" ht="24.95" customHeight="1" thickBot="1">
      <c r="B85" s="248"/>
      <c r="C85" s="249" t="s">
        <v>609</v>
      </c>
      <c r="D85" s="274"/>
      <c r="E85" s="268">
        <v>0</v>
      </c>
      <c r="F85" s="290"/>
      <c r="G85" s="274">
        <v>60000</v>
      </c>
      <c r="H85" s="278">
        <v>0</v>
      </c>
      <c r="I85" s="278">
        <v>0</v>
      </c>
      <c r="J85" s="278">
        <v>0</v>
      </c>
      <c r="K85" s="274">
        <v>1100000</v>
      </c>
      <c r="L85" s="272">
        <v>858000</v>
      </c>
    </row>
    <row r="86" spans="2:12" s="254" customFormat="1" ht="24.95" customHeight="1" thickBot="1">
      <c r="B86" s="248"/>
      <c r="C86" s="249" t="s">
        <v>610</v>
      </c>
      <c r="D86" s="274"/>
      <c r="E86" s="268">
        <v>0</v>
      </c>
      <c r="F86" s="290"/>
      <c r="G86" s="274"/>
      <c r="H86" s="278"/>
      <c r="I86" s="278"/>
      <c r="J86" s="278">
        <v>0</v>
      </c>
      <c r="K86" s="274"/>
      <c r="L86" s="272">
        <v>0</v>
      </c>
    </row>
    <row r="87" spans="2:12" s="254" customFormat="1" ht="24.95" customHeight="1" thickBot="1">
      <c r="B87" s="248"/>
      <c r="C87" s="249" t="s">
        <v>611</v>
      </c>
      <c r="D87" s="274"/>
      <c r="E87" s="268">
        <v>0</v>
      </c>
      <c r="F87" s="290"/>
      <c r="G87" s="274"/>
      <c r="H87" s="278"/>
      <c r="I87" s="278"/>
      <c r="J87" s="278">
        <v>0</v>
      </c>
      <c r="K87" s="274"/>
      <c r="L87" s="272">
        <v>46800</v>
      </c>
    </row>
    <row r="88" spans="2:12" s="254" customFormat="1" ht="24.95" customHeight="1" thickBot="1">
      <c r="B88" s="248"/>
      <c r="C88" s="293" t="s">
        <v>612</v>
      </c>
      <c r="D88" s="274"/>
      <c r="E88" s="268">
        <v>0</v>
      </c>
      <c r="F88" s="290"/>
      <c r="G88" s="274"/>
      <c r="H88" s="278"/>
      <c r="I88" s="278"/>
      <c r="J88" s="278">
        <v>0</v>
      </c>
      <c r="K88" s="274">
        <v>1000000</v>
      </c>
      <c r="L88" s="272">
        <v>1000000</v>
      </c>
    </row>
    <row r="89" spans="2:12" ht="15" hidden="1" customHeight="1">
      <c r="B89" s="246"/>
      <c r="C89" s="279"/>
      <c r="D89" s="280"/>
      <c r="E89" s="290">
        <v>0</v>
      </c>
      <c r="F89" s="280"/>
      <c r="G89" s="278">
        <v>0</v>
      </c>
      <c r="H89" s="278">
        <v>0</v>
      </c>
      <c r="I89" s="278">
        <v>0</v>
      </c>
      <c r="J89" s="278">
        <v>0</v>
      </c>
      <c r="K89" s="280"/>
      <c r="L89" s="281">
        <f>SUM(L80:L88)</f>
        <v>3094800</v>
      </c>
    </row>
    <row r="90" spans="2:12" ht="15" hidden="1" customHeight="1">
      <c r="B90" s="294"/>
      <c r="C90" s="295"/>
      <c r="D90" s="280"/>
      <c r="E90" s="290">
        <v>0</v>
      </c>
      <c r="F90" s="280"/>
      <c r="G90" s="278">
        <v>0</v>
      </c>
      <c r="H90" s="278">
        <v>0</v>
      </c>
      <c r="I90" s="278">
        <v>0</v>
      </c>
      <c r="J90" s="278">
        <v>0</v>
      </c>
      <c r="K90" s="280"/>
      <c r="L90" s="281"/>
    </row>
    <row r="91" spans="2:12" ht="15.75" hidden="1" thickBot="1">
      <c r="B91" s="246">
        <v>320107</v>
      </c>
      <c r="C91" s="295"/>
      <c r="D91" s="280"/>
      <c r="E91" s="290">
        <v>0</v>
      </c>
      <c r="F91" s="280"/>
      <c r="G91" s="278">
        <v>0</v>
      </c>
      <c r="H91" s="278">
        <v>0</v>
      </c>
      <c r="I91" s="278">
        <v>0</v>
      </c>
      <c r="J91" s="278">
        <v>0</v>
      </c>
      <c r="K91" s="280"/>
      <c r="L91" s="281"/>
    </row>
    <row r="92" spans="2:12" ht="15.75" hidden="1" thickBot="1">
      <c r="B92" s="294"/>
      <c r="C92" s="296"/>
      <c r="D92" s="280"/>
      <c r="E92" s="290">
        <v>0</v>
      </c>
      <c r="F92" s="280"/>
      <c r="G92" s="278">
        <v>0</v>
      </c>
      <c r="H92" s="278">
        <v>0</v>
      </c>
      <c r="I92" s="278">
        <v>0</v>
      </c>
      <c r="J92" s="278">
        <v>0</v>
      </c>
      <c r="K92" s="280"/>
      <c r="L92" s="281"/>
    </row>
    <row r="93" spans="2:12" ht="15.75" hidden="1" thickBot="1">
      <c r="B93" s="246">
        <v>320108</v>
      </c>
      <c r="C93" s="279" t="s">
        <v>19</v>
      </c>
      <c r="D93" s="280"/>
      <c r="E93" s="290">
        <v>0</v>
      </c>
      <c r="F93" s="280"/>
      <c r="G93" s="278">
        <v>0</v>
      </c>
      <c r="H93" s="278">
        <v>0</v>
      </c>
      <c r="I93" s="278">
        <v>0</v>
      </c>
      <c r="J93" s="278">
        <v>0</v>
      </c>
      <c r="K93" s="280"/>
      <c r="L93" s="281"/>
    </row>
    <row r="94" spans="2:12" ht="15.75" hidden="1" thickBot="1">
      <c r="B94" s="297"/>
      <c r="C94" s="296"/>
      <c r="D94" s="280"/>
      <c r="E94" s="290">
        <v>0</v>
      </c>
      <c r="F94" s="280"/>
      <c r="G94" s="278">
        <v>0</v>
      </c>
      <c r="H94" s="278">
        <v>0</v>
      </c>
      <c r="I94" s="278">
        <v>0</v>
      </c>
      <c r="J94" s="278">
        <v>0</v>
      </c>
      <c r="K94" s="280"/>
      <c r="L94" s="281"/>
    </row>
    <row r="95" spans="2:12" ht="15.75" hidden="1" thickBot="1">
      <c r="B95" s="246">
        <v>320109</v>
      </c>
      <c r="C95" s="279" t="s">
        <v>16</v>
      </c>
      <c r="D95" s="280"/>
      <c r="E95" s="290">
        <v>0</v>
      </c>
      <c r="F95" s="280"/>
      <c r="G95" s="278">
        <v>0</v>
      </c>
      <c r="H95" s="278">
        <v>0</v>
      </c>
      <c r="I95" s="278">
        <v>0</v>
      </c>
      <c r="J95" s="278">
        <v>0</v>
      </c>
      <c r="K95" s="280"/>
      <c r="L95" s="281"/>
    </row>
    <row r="96" spans="2:12" ht="15.75" hidden="1" thickBot="1">
      <c r="B96" s="297"/>
      <c r="C96" s="296"/>
      <c r="D96" s="280"/>
      <c r="E96" s="290">
        <v>0</v>
      </c>
      <c r="F96" s="280"/>
      <c r="G96" s="278">
        <v>0</v>
      </c>
      <c r="H96" s="278">
        <v>0</v>
      </c>
      <c r="I96" s="278">
        <v>0</v>
      </c>
      <c r="J96" s="278">
        <v>0</v>
      </c>
      <c r="K96" s="280"/>
      <c r="L96" s="281"/>
    </row>
    <row r="97" spans="2:29" ht="15.75" hidden="1" thickBot="1">
      <c r="B97" s="246">
        <v>320110</v>
      </c>
      <c r="C97" s="279" t="s">
        <v>10</v>
      </c>
      <c r="D97" s="280"/>
      <c r="E97" s="290">
        <v>0</v>
      </c>
      <c r="F97" s="280"/>
      <c r="G97" s="278">
        <v>0</v>
      </c>
      <c r="H97" s="278">
        <v>0</v>
      </c>
      <c r="I97" s="278">
        <v>0</v>
      </c>
      <c r="J97" s="278">
        <v>0</v>
      </c>
      <c r="K97" s="280"/>
      <c r="L97" s="281"/>
    </row>
    <row r="98" spans="2:29" ht="15.75" hidden="1" thickBot="1">
      <c r="B98" s="294"/>
      <c r="C98" s="296"/>
      <c r="D98" s="298"/>
      <c r="E98" s="290">
        <v>0</v>
      </c>
      <c r="F98" s="298"/>
      <c r="G98" s="278">
        <v>0</v>
      </c>
      <c r="H98" s="278">
        <v>0</v>
      </c>
      <c r="I98" s="278">
        <v>0</v>
      </c>
      <c r="J98" s="278">
        <v>0</v>
      </c>
      <c r="K98" s="298"/>
      <c r="L98" s="299"/>
    </row>
    <row r="99" spans="2:29" ht="15.75" hidden="1" thickBot="1">
      <c r="B99" s="246">
        <v>320201</v>
      </c>
      <c r="C99" s="279" t="s">
        <v>8</v>
      </c>
      <c r="D99" s="298"/>
      <c r="E99" s="290">
        <v>0</v>
      </c>
      <c r="F99" s="298"/>
      <c r="G99" s="278">
        <v>0</v>
      </c>
      <c r="H99" s="278">
        <v>0</v>
      </c>
      <c r="I99" s="278">
        <v>0</v>
      </c>
      <c r="J99" s="278">
        <v>0</v>
      </c>
      <c r="K99" s="298"/>
      <c r="L99" s="299"/>
    </row>
    <row r="100" spans="2:29" ht="15.75" hidden="1" thickBot="1">
      <c r="B100" s="294"/>
      <c r="C100" s="296"/>
      <c r="D100" s="300"/>
      <c r="E100" s="290">
        <v>0</v>
      </c>
      <c r="F100" s="278">
        <v>0</v>
      </c>
      <c r="G100" s="278">
        <v>0</v>
      </c>
      <c r="H100" s="278">
        <v>0</v>
      </c>
      <c r="I100" s="278">
        <v>0</v>
      </c>
      <c r="J100" s="278">
        <v>0</v>
      </c>
      <c r="K100" s="300"/>
      <c r="L100" s="301"/>
    </row>
    <row r="101" spans="2:29" ht="15.75" thickBot="1">
      <c r="B101" s="282"/>
      <c r="C101" s="283" t="s">
        <v>386</v>
      </c>
      <c r="D101" s="284"/>
      <c r="E101" s="316">
        <v>654000000</v>
      </c>
      <c r="F101" s="316"/>
      <c r="G101" s="316">
        <f>SUM(G7:G100)/2</f>
        <v>250940000</v>
      </c>
      <c r="H101" s="285">
        <f t="shared" ref="H101:I101" si="1">H79+H69+H66+I56+I7</f>
        <v>0</v>
      </c>
      <c r="I101" s="285">
        <f t="shared" si="1"/>
        <v>0</v>
      </c>
      <c r="J101" s="337">
        <v>0</v>
      </c>
      <c r="K101" s="285">
        <f>K79+K69+K66+K56+K7</f>
        <v>1156730000</v>
      </c>
      <c r="L101" s="285">
        <f>L79+L69+L66+L56+L7</f>
        <v>461000000</v>
      </c>
      <c r="T101" s="286"/>
      <c r="U101" s="286"/>
      <c r="V101" s="286"/>
      <c r="W101" s="286"/>
      <c r="X101" s="286"/>
      <c r="Y101" s="286"/>
      <c r="Z101" s="286"/>
      <c r="AA101" s="286"/>
      <c r="AB101" s="286"/>
      <c r="AC101" s="286"/>
    </row>
    <row r="102" spans="2:29">
      <c r="L102" s="253"/>
    </row>
    <row r="103" spans="2:29">
      <c r="L103" s="253"/>
    </row>
    <row r="104" spans="2:29">
      <c r="L104" s="338"/>
    </row>
    <row r="105" spans="2:29">
      <c r="H105" s="251"/>
    </row>
    <row r="106" spans="2:29" ht="22.5">
      <c r="F106" s="311">
        <v>28</v>
      </c>
      <c r="G106" s="311"/>
    </row>
    <row r="119" spans="2:14">
      <c r="M119" s="252"/>
      <c r="N119" s="252"/>
    </row>
    <row r="125" spans="2:14" s="287" customFormat="1">
      <c r="B125" s="289"/>
      <c r="C125" s="253"/>
      <c r="D125" s="286"/>
      <c r="E125" s="286"/>
      <c r="F125" s="286"/>
      <c r="G125" s="286"/>
      <c r="H125" s="286"/>
      <c r="I125" s="286"/>
      <c r="J125" s="286"/>
      <c r="K125" s="286"/>
      <c r="L125" s="286"/>
    </row>
    <row r="129" spans="1:30" ht="19.5">
      <c r="D129" s="288"/>
      <c r="E129" s="288"/>
      <c r="F129" s="288"/>
    </row>
    <row r="131" spans="1:30">
      <c r="D131" s="302"/>
    </row>
    <row r="132" spans="1:30" s="286" customFormat="1">
      <c r="A132" s="253"/>
      <c r="B132" s="289"/>
      <c r="C132" s="253"/>
      <c r="D132" s="302"/>
      <c r="M132" s="253"/>
      <c r="N132" s="253"/>
      <c r="O132" s="253"/>
      <c r="P132" s="253"/>
      <c r="Q132" s="253"/>
      <c r="R132" s="253"/>
      <c r="S132" s="253"/>
      <c r="T132" s="253"/>
      <c r="U132" s="253"/>
      <c r="V132" s="253"/>
      <c r="W132" s="253"/>
      <c r="X132" s="253"/>
      <c r="Y132" s="253"/>
      <c r="Z132" s="253"/>
      <c r="AA132" s="253"/>
      <c r="AB132" s="253"/>
      <c r="AC132" s="253"/>
      <c r="AD132" s="253"/>
    </row>
    <row r="133" spans="1:30" s="286" customFormat="1">
      <c r="A133" s="253"/>
      <c r="B133" s="289"/>
      <c r="C133" s="253"/>
      <c r="D133" s="302"/>
      <c r="M133" s="253"/>
      <c r="N133" s="253"/>
      <c r="O133" s="253"/>
      <c r="P133" s="253"/>
      <c r="Q133" s="253"/>
      <c r="R133" s="253"/>
      <c r="S133" s="253"/>
      <c r="T133" s="253"/>
      <c r="U133" s="253"/>
      <c r="V133" s="253"/>
      <c r="W133" s="253"/>
      <c r="X133" s="253"/>
      <c r="Y133" s="253"/>
      <c r="Z133" s="253"/>
      <c r="AA133" s="253"/>
      <c r="AB133" s="253"/>
      <c r="AC133" s="253"/>
      <c r="AD133" s="253"/>
    </row>
    <row r="134" spans="1:30" s="286" customFormat="1">
      <c r="A134" s="253"/>
      <c r="B134" s="289"/>
      <c r="C134" s="253"/>
      <c r="D134" s="302"/>
      <c r="M134" s="253"/>
      <c r="N134" s="253"/>
      <c r="O134" s="253"/>
      <c r="P134" s="253"/>
      <c r="Q134" s="253"/>
      <c r="R134" s="253"/>
      <c r="S134" s="253"/>
      <c r="T134" s="253"/>
      <c r="U134" s="253"/>
      <c r="V134" s="253"/>
      <c r="W134" s="253"/>
      <c r="X134" s="253"/>
      <c r="Y134" s="253"/>
      <c r="Z134" s="253"/>
      <c r="AA134" s="253"/>
      <c r="AB134" s="253"/>
      <c r="AC134" s="253"/>
      <c r="AD134" s="253"/>
    </row>
    <row r="135" spans="1:30" s="286" customFormat="1">
      <c r="A135" s="253"/>
      <c r="B135" s="289"/>
      <c r="C135" s="253"/>
      <c r="D135" s="302"/>
      <c r="M135" s="253"/>
      <c r="N135" s="253"/>
      <c r="O135" s="253"/>
      <c r="P135" s="253"/>
      <c r="Q135" s="253"/>
      <c r="R135" s="253"/>
      <c r="S135" s="253"/>
      <c r="T135" s="253"/>
      <c r="U135" s="253"/>
      <c r="V135" s="253"/>
      <c r="W135" s="253"/>
      <c r="X135" s="253"/>
      <c r="Y135" s="253"/>
      <c r="Z135" s="253"/>
      <c r="AA135" s="253"/>
      <c r="AB135" s="253"/>
      <c r="AC135" s="253"/>
      <c r="AD135" s="253"/>
    </row>
    <row r="136" spans="1:30" s="286" customFormat="1">
      <c r="A136" s="253"/>
      <c r="B136" s="289"/>
      <c r="C136" s="253"/>
      <c r="D136" s="302"/>
      <c r="M136" s="253"/>
      <c r="N136" s="253"/>
      <c r="O136" s="253"/>
      <c r="P136" s="253"/>
      <c r="Q136" s="253"/>
      <c r="R136" s="253"/>
      <c r="S136" s="253"/>
      <c r="T136" s="253"/>
      <c r="U136" s="253"/>
      <c r="V136" s="253"/>
      <c r="W136" s="253"/>
      <c r="X136" s="253"/>
      <c r="Y136" s="253"/>
      <c r="Z136" s="253"/>
      <c r="AA136" s="253"/>
      <c r="AB136" s="253"/>
      <c r="AC136" s="253"/>
      <c r="AD136" s="253"/>
    </row>
    <row r="137" spans="1:30" s="286" customFormat="1">
      <c r="A137" s="253"/>
      <c r="B137" s="289"/>
      <c r="C137" s="253"/>
      <c r="D137" s="302"/>
      <c r="M137" s="253"/>
      <c r="N137" s="253"/>
      <c r="O137" s="253"/>
      <c r="P137" s="253"/>
      <c r="Q137" s="253"/>
      <c r="R137" s="253"/>
      <c r="S137" s="253"/>
      <c r="T137" s="253"/>
      <c r="U137" s="253"/>
      <c r="V137" s="253"/>
      <c r="W137" s="253"/>
      <c r="X137" s="253"/>
      <c r="Y137" s="253"/>
      <c r="Z137" s="253"/>
      <c r="AA137" s="253"/>
      <c r="AB137" s="253"/>
      <c r="AC137" s="253"/>
      <c r="AD137" s="253"/>
    </row>
    <row r="138" spans="1:30" s="286" customFormat="1">
      <c r="A138" s="253"/>
      <c r="B138" s="289"/>
      <c r="C138" s="253"/>
      <c r="D138" s="302"/>
      <c r="M138" s="253"/>
      <c r="N138" s="253"/>
      <c r="O138" s="253"/>
      <c r="P138" s="253"/>
      <c r="Q138" s="253"/>
      <c r="R138" s="253"/>
      <c r="S138" s="253"/>
      <c r="T138" s="253"/>
      <c r="U138" s="253"/>
      <c r="V138" s="253"/>
      <c r="W138" s="253"/>
      <c r="X138" s="253"/>
      <c r="Y138" s="253"/>
      <c r="Z138" s="253"/>
      <c r="AA138" s="253"/>
      <c r="AB138" s="253"/>
      <c r="AC138" s="253"/>
      <c r="AD138" s="253"/>
    </row>
    <row r="139" spans="1:30" s="286" customFormat="1">
      <c r="A139" s="253"/>
      <c r="B139" s="289"/>
      <c r="C139" s="253"/>
      <c r="D139" s="302"/>
      <c r="M139" s="253"/>
      <c r="N139" s="253"/>
      <c r="O139" s="253"/>
      <c r="P139" s="253"/>
      <c r="Q139" s="253"/>
      <c r="R139" s="253"/>
      <c r="S139" s="253"/>
      <c r="T139" s="253"/>
      <c r="U139" s="253"/>
      <c r="V139" s="253"/>
      <c r="W139" s="253"/>
      <c r="X139" s="253"/>
      <c r="Y139" s="253"/>
      <c r="Z139" s="253"/>
      <c r="AA139" s="253"/>
      <c r="AB139" s="253"/>
      <c r="AC139" s="253"/>
      <c r="AD139" s="253"/>
    </row>
    <row r="140" spans="1:30" s="286" customFormat="1">
      <c r="A140" s="253"/>
      <c r="B140" s="289"/>
      <c r="C140" s="253"/>
      <c r="D140" s="302"/>
      <c r="M140" s="253"/>
      <c r="N140" s="253"/>
      <c r="O140" s="253"/>
      <c r="P140" s="253"/>
      <c r="Q140" s="253"/>
      <c r="R140" s="253"/>
      <c r="S140" s="253"/>
      <c r="T140" s="253"/>
      <c r="U140" s="253"/>
      <c r="V140" s="253"/>
      <c r="W140" s="253"/>
      <c r="X140" s="253"/>
      <c r="Y140" s="253"/>
      <c r="Z140" s="253"/>
      <c r="AA140" s="253"/>
      <c r="AB140" s="253"/>
      <c r="AC140" s="253"/>
      <c r="AD140" s="253"/>
    </row>
    <row r="141" spans="1:30" s="286" customFormat="1">
      <c r="A141" s="253"/>
      <c r="B141" s="289"/>
      <c r="C141" s="253"/>
      <c r="D141" s="303"/>
      <c r="M141" s="253"/>
      <c r="N141" s="253"/>
      <c r="O141" s="253"/>
      <c r="P141" s="253"/>
      <c r="Q141" s="253"/>
      <c r="R141" s="253"/>
      <c r="S141" s="253"/>
      <c r="T141" s="253"/>
      <c r="U141" s="253"/>
      <c r="V141" s="253"/>
      <c r="W141" s="253"/>
      <c r="X141" s="253"/>
      <c r="Y141" s="253"/>
      <c r="Z141" s="253"/>
      <c r="AA141" s="253"/>
      <c r="AB141" s="253"/>
      <c r="AC141" s="253"/>
      <c r="AD141" s="253"/>
    </row>
    <row r="142" spans="1:30" s="286" customFormat="1">
      <c r="A142" s="253"/>
      <c r="B142" s="289"/>
      <c r="C142" s="253"/>
      <c r="D142" s="303"/>
      <c r="F142" s="304">
        <v>23</v>
      </c>
      <c r="M142" s="253"/>
      <c r="N142" s="253"/>
      <c r="O142" s="253"/>
      <c r="P142" s="253"/>
      <c r="Q142" s="253"/>
      <c r="R142" s="253"/>
      <c r="S142" s="253"/>
      <c r="T142" s="253"/>
      <c r="U142" s="253"/>
      <c r="V142" s="253"/>
      <c r="W142" s="253"/>
      <c r="X142" s="253"/>
      <c r="Y142" s="253"/>
      <c r="Z142" s="253"/>
      <c r="AA142" s="253"/>
      <c r="AB142" s="253"/>
      <c r="AC142" s="253"/>
      <c r="AD142" s="253"/>
    </row>
    <row r="143" spans="1:30" s="286" customFormat="1">
      <c r="A143" s="253"/>
      <c r="B143" s="289"/>
      <c r="C143" s="253"/>
      <c r="D143" s="303"/>
      <c r="M143" s="253"/>
      <c r="N143" s="253"/>
      <c r="O143" s="253"/>
      <c r="P143" s="253"/>
      <c r="Q143" s="253"/>
      <c r="R143" s="253"/>
      <c r="S143" s="253"/>
      <c r="T143" s="253"/>
      <c r="U143" s="253"/>
      <c r="V143" s="253"/>
      <c r="W143" s="253"/>
      <c r="X143" s="253"/>
      <c r="Y143" s="253"/>
      <c r="Z143" s="253"/>
      <c r="AA143" s="253"/>
      <c r="AB143" s="253"/>
      <c r="AC143" s="253"/>
      <c r="AD143" s="253"/>
    </row>
    <row r="144" spans="1:30" s="286" customFormat="1">
      <c r="A144" s="253"/>
      <c r="B144" s="289"/>
      <c r="C144" s="253"/>
      <c r="D144" s="303"/>
      <c r="M144" s="253"/>
      <c r="N144" s="253"/>
      <c r="O144" s="253"/>
      <c r="P144" s="253"/>
      <c r="Q144" s="253"/>
      <c r="R144" s="253"/>
      <c r="S144" s="253"/>
      <c r="T144" s="253"/>
      <c r="U144" s="253"/>
      <c r="V144" s="253"/>
      <c r="W144" s="253"/>
      <c r="X144" s="253"/>
      <c r="Y144" s="253"/>
      <c r="Z144" s="253"/>
      <c r="AA144" s="253"/>
      <c r="AB144" s="253"/>
      <c r="AC144" s="253"/>
      <c r="AD144" s="253"/>
    </row>
    <row r="145" spans="1:30" s="286" customFormat="1">
      <c r="A145" s="253"/>
      <c r="B145" s="289"/>
      <c r="C145" s="253"/>
      <c r="D145" s="303"/>
      <c r="M145" s="253"/>
      <c r="N145" s="253"/>
      <c r="O145" s="253"/>
      <c r="P145" s="253"/>
      <c r="Q145" s="253"/>
      <c r="R145" s="253"/>
      <c r="S145" s="253"/>
      <c r="T145" s="253"/>
      <c r="U145" s="253"/>
      <c r="V145" s="253"/>
      <c r="W145" s="253"/>
      <c r="X145" s="253"/>
      <c r="Y145" s="253"/>
      <c r="Z145" s="253"/>
      <c r="AA145" s="253"/>
      <c r="AB145" s="253"/>
      <c r="AC145" s="253"/>
      <c r="AD145" s="253"/>
    </row>
    <row r="146" spans="1:30" s="286" customFormat="1">
      <c r="A146" s="253"/>
      <c r="B146" s="289"/>
      <c r="C146" s="253"/>
      <c r="D146" s="303"/>
      <c r="M146" s="253"/>
      <c r="N146" s="253"/>
      <c r="O146" s="253"/>
      <c r="P146" s="253"/>
      <c r="Q146" s="253"/>
      <c r="R146" s="253"/>
      <c r="S146" s="253"/>
      <c r="T146" s="253"/>
      <c r="U146" s="253"/>
      <c r="V146" s="253"/>
      <c r="W146" s="253"/>
      <c r="X146" s="253"/>
      <c r="Y146" s="253"/>
      <c r="Z146" s="253"/>
      <c r="AA146" s="253"/>
      <c r="AB146" s="253"/>
      <c r="AC146" s="253"/>
      <c r="AD146" s="253"/>
    </row>
    <row r="147" spans="1:30" s="286" customFormat="1">
      <c r="A147" s="253"/>
      <c r="B147" s="289"/>
      <c r="C147" s="253"/>
      <c r="D147" s="303"/>
      <c r="M147" s="253"/>
      <c r="N147" s="253"/>
      <c r="O147" s="253"/>
      <c r="P147" s="253"/>
      <c r="Q147" s="253"/>
      <c r="R147" s="253"/>
      <c r="S147" s="253"/>
      <c r="T147" s="253"/>
      <c r="U147" s="253"/>
      <c r="V147" s="253"/>
      <c r="W147" s="253"/>
      <c r="X147" s="253"/>
      <c r="Y147" s="253"/>
      <c r="Z147" s="253"/>
      <c r="AA147" s="253"/>
      <c r="AB147" s="253"/>
      <c r="AC147" s="253"/>
      <c r="AD147" s="253"/>
    </row>
    <row r="148" spans="1:30" s="286" customFormat="1">
      <c r="A148" s="253"/>
      <c r="B148" s="289"/>
      <c r="C148" s="253"/>
      <c r="D148" s="303"/>
      <c r="F148" s="305"/>
      <c r="M148" s="253"/>
      <c r="N148" s="253"/>
      <c r="O148" s="253"/>
      <c r="P148" s="253"/>
      <c r="Q148" s="253"/>
      <c r="R148" s="253"/>
      <c r="S148" s="253"/>
      <c r="T148" s="253"/>
      <c r="U148" s="253"/>
      <c r="V148" s="253"/>
      <c r="W148" s="253"/>
      <c r="X148" s="253"/>
      <c r="Y148" s="253"/>
      <c r="Z148" s="253"/>
      <c r="AA148" s="253"/>
      <c r="AB148" s="253"/>
      <c r="AC148" s="253"/>
      <c r="AD148" s="253"/>
    </row>
    <row r="149" spans="1:30" s="286" customFormat="1">
      <c r="A149" s="253"/>
      <c r="B149" s="289"/>
      <c r="C149" s="253"/>
      <c r="D149" s="303"/>
      <c r="M149" s="253"/>
      <c r="N149" s="253"/>
      <c r="O149" s="253"/>
      <c r="P149" s="253"/>
      <c r="Q149" s="253"/>
      <c r="R149" s="253"/>
      <c r="S149" s="253"/>
      <c r="T149" s="253"/>
      <c r="U149" s="253"/>
      <c r="V149" s="253"/>
      <c r="W149" s="253"/>
      <c r="X149" s="253"/>
      <c r="Y149" s="253"/>
      <c r="Z149" s="253"/>
      <c r="AA149" s="253"/>
      <c r="AB149" s="253"/>
      <c r="AC149" s="253"/>
      <c r="AD149" s="253"/>
    </row>
    <row r="150" spans="1:30" s="286" customFormat="1">
      <c r="A150" s="253"/>
      <c r="B150" s="289"/>
      <c r="C150" s="253"/>
      <c r="D150" s="303"/>
      <c r="M150" s="253"/>
      <c r="N150" s="253"/>
      <c r="O150" s="253"/>
      <c r="P150" s="253"/>
      <c r="Q150" s="253"/>
      <c r="R150" s="253"/>
      <c r="S150" s="253"/>
      <c r="T150" s="253"/>
      <c r="U150" s="253"/>
      <c r="V150" s="253"/>
      <c r="W150" s="253"/>
      <c r="X150" s="253"/>
      <c r="Y150" s="253"/>
      <c r="Z150" s="253"/>
      <c r="AA150" s="253"/>
      <c r="AB150" s="253"/>
      <c r="AC150" s="253"/>
      <c r="AD150" s="253"/>
    </row>
    <row r="151" spans="1:30" s="286" customFormat="1">
      <c r="A151" s="253"/>
      <c r="B151" s="289"/>
      <c r="C151" s="253"/>
      <c r="D151" s="303"/>
      <c r="M151" s="253"/>
      <c r="N151" s="253"/>
      <c r="O151" s="253"/>
      <c r="P151" s="253"/>
      <c r="Q151" s="253"/>
      <c r="R151" s="253"/>
      <c r="S151" s="253"/>
      <c r="T151" s="253"/>
      <c r="U151" s="253"/>
      <c r="V151" s="253"/>
      <c r="W151" s="253"/>
      <c r="X151" s="253"/>
      <c r="Y151" s="253"/>
      <c r="Z151" s="253"/>
      <c r="AA151" s="253"/>
      <c r="AB151" s="253"/>
      <c r="AC151" s="253"/>
      <c r="AD151" s="253"/>
    </row>
    <row r="152" spans="1:30" s="286" customFormat="1">
      <c r="A152" s="253"/>
      <c r="B152" s="289"/>
      <c r="C152" s="253"/>
      <c r="D152" s="303"/>
      <c r="M152" s="253"/>
      <c r="N152" s="253"/>
      <c r="O152" s="253"/>
      <c r="P152" s="253"/>
      <c r="Q152" s="253"/>
      <c r="R152" s="253"/>
      <c r="S152" s="253"/>
      <c r="T152" s="253"/>
      <c r="U152" s="253"/>
      <c r="V152" s="253"/>
      <c r="W152" s="253"/>
      <c r="X152" s="253"/>
      <c r="Y152" s="253"/>
      <c r="Z152" s="253"/>
      <c r="AA152" s="253"/>
      <c r="AB152" s="253"/>
      <c r="AC152" s="253"/>
      <c r="AD152" s="253"/>
    </row>
    <row r="153" spans="1:30" s="286" customFormat="1">
      <c r="A153" s="253"/>
      <c r="B153" s="289"/>
      <c r="C153" s="253"/>
      <c r="D153" s="303"/>
      <c r="M153" s="253"/>
      <c r="N153" s="253"/>
      <c r="O153" s="253"/>
      <c r="P153" s="253"/>
      <c r="Q153" s="253"/>
      <c r="R153" s="253"/>
      <c r="S153" s="253"/>
      <c r="T153" s="253"/>
      <c r="U153" s="253"/>
      <c r="V153" s="253"/>
      <c r="W153" s="253"/>
      <c r="X153" s="253"/>
      <c r="Y153" s="253"/>
      <c r="Z153" s="253"/>
      <c r="AA153" s="253"/>
      <c r="AB153" s="253"/>
      <c r="AC153" s="253"/>
      <c r="AD153" s="253"/>
    </row>
    <row r="154" spans="1:30" s="286" customFormat="1">
      <c r="A154" s="253"/>
      <c r="B154" s="289"/>
      <c r="C154" s="253"/>
      <c r="D154" s="303"/>
      <c r="M154" s="253"/>
      <c r="N154" s="253"/>
      <c r="O154" s="253"/>
      <c r="P154" s="253"/>
      <c r="Q154" s="253"/>
      <c r="R154" s="253"/>
      <c r="S154" s="253"/>
      <c r="T154" s="253"/>
      <c r="U154" s="253"/>
      <c r="V154" s="253"/>
      <c r="W154" s="253"/>
      <c r="X154" s="253"/>
      <c r="Y154" s="253"/>
      <c r="Z154" s="253"/>
      <c r="AA154" s="253"/>
      <c r="AB154" s="253"/>
      <c r="AC154" s="253"/>
      <c r="AD154" s="253"/>
    </row>
    <row r="155" spans="1:30" s="286" customFormat="1">
      <c r="A155" s="253"/>
      <c r="B155" s="289"/>
      <c r="C155" s="253"/>
      <c r="D155" s="303"/>
      <c r="M155" s="253"/>
      <c r="N155" s="253"/>
      <c r="O155" s="253"/>
      <c r="P155" s="253"/>
      <c r="Q155" s="253"/>
      <c r="R155" s="253"/>
      <c r="S155" s="253"/>
      <c r="T155" s="253"/>
      <c r="U155" s="253"/>
      <c r="V155" s="253"/>
      <c r="W155" s="253"/>
      <c r="X155" s="253"/>
      <c r="Y155" s="253"/>
      <c r="Z155" s="253"/>
      <c r="AA155" s="253"/>
      <c r="AB155" s="253"/>
      <c r="AC155" s="253"/>
      <c r="AD155" s="253"/>
    </row>
    <row r="156" spans="1:30" s="286" customFormat="1">
      <c r="A156" s="253"/>
      <c r="B156" s="289"/>
      <c r="C156" s="253"/>
      <c r="D156" s="303"/>
      <c r="M156" s="253"/>
      <c r="N156" s="253"/>
      <c r="O156" s="253"/>
      <c r="P156" s="253"/>
      <c r="Q156" s="253"/>
      <c r="R156" s="253"/>
      <c r="S156" s="253"/>
      <c r="T156" s="253"/>
      <c r="U156" s="253"/>
      <c r="V156" s="253"/>
      <c r="W156" s="253"/>
      <c r="X156" s="253"/>
      <c r="Y156" s="253"/>
      <c r="Z156" s="253"/>
      <c r="AA156" s="253"/>
      <c r="AB156" s="253"/>
      <c r="AC156" s="253"/>
      <c r="AD156" s="253"/>
    </row>
    <row r="157" spans="1:30" s="286" customFormat="1">
      <c r="A157" s="253"/>
      <c r="B157" s="289"/>
      <c r="C157" s="253"/>
      <c r="D157" s="303"/>
      <c r="M157" s="253"/>
      <c r="N157" s="253"/>
      <c r="O157" s="253"/>
      <c r="P157" s="253"/>
      <c r="Q157" s="253"/>
      <c r="R157" s="253"/>
      <c r="S157" s="253"/>
      <c r="T157" s="253"/>
      <c r="U157" s="253"/>
      <c r="V157" s="253"/>
      <c r="W157" s="253"/>
      <c r="X157" s="253"/>
      <c r="Y157" s="253"/>
      <c r="Z157" s="253"/>
      <c r="AA157" s="253"/>
      <c r="AB157" s="253"/>
      <c r="AC157" s="253"/>
      <c r="AD157" s="253"/>
    </row>
    <row r="158" spans="1:30" s="286" customFormat="1">
      <c r="A158" s="253"/>
      <c r="B158" s="289"/>
      <c r="C158" s="253"/>
      <c r="D158" s="303"/>
      <c r="M158" s="253"/>
      <c r="N158" s="253"/>
      <c r="O158" s="253"/>
      <c r="P158" s="253"/>
      <c r="Q158" s="253"/>
      <c r="R158" s="253"/>
      <c r="S158" s="253"/>
      <c r="T158" s="253"/>
      <c r="U158" s="253"/>
      <c r="V158" s="253"/>
      <c r="W158" s="253"/>
      <c r="X158" s="253"/>
      <c r="Y158" s="253"/>
      <c r="Z158" s="253"/>
      <c r="AA158" s="253"/>
      <c r="AB158" s="253"/>
      <c r="AC158" s="253"/>
      <c r="AD158" s="253"/>
    </row>
    <row r="159" spans="1:30" s="286" customFormat="1">
      <c r="A159" s="253"/>
      <c r="B159" s="289"/>
      <c r="C159" s="253"/>
      <c r="D159" s="303"/>
      <c r="M159" s="253"/>
      <c r="N159" s="253"/>
      <c r="O159" s="253"/>
      <c r="P159" s="253"/>
      <c r="Q159" s="253"/>
      <c r="R159" s="253"/>
      <c r="S159" s="253"/>
      <c r="T159" s="253"/>
      <c r="U159" s="253"/>
      <c r="V159" s="253"/>
      <c r="W159" s="253"/>
      <c r="X159" s="253"/>
      <c r="Y159" s="253"/>
      <c r="Z159" s="253"/>
      <c r="AA159" s="253"/>
      <c r="AB159" s="253"/>
      <c r="AC159" s="253"/>
      <c r="AD159" s="253"/>
    </row>
    <row r="160" spans="1:30" s="286" customFormat="1">
      <c r="A160" s="253"/>
      <c r="B160" s="289"/>
      <c r="C160" s="253"/>
      <c r="D160" s="303"/>
      <c r="M160" s="253"/>
      <c r="N160" s="253"/>
      <c r="O160" s="253"/>
      <c r="P160" s="253"/>
      <c r="Q160" s="253"/>
      <c r="R160" s="253"/>
      <c r="S160" s="253"/>
      <c r="T160" s="253"/>
      <c r="U160" s="253"/>
      <c r="V160" s="253"/>
      <c r="W160" s="253"/>
      <c r="X160" s="253"/>
      <c r="Y160" s="253"/>
      <c r="Z160" s="253"/>
      <c r="AA160" s="253"/>
      <c r="AB160" s="253"/>
      <c r="AC160" s="253"/>
      <c r="AD160" s="253"/>
    </row>
    <row r="161" spans="1:30" s="286" customFormat="1">
      <c r="A161" s="253"/>
      <c r="B161" s="289"/>
      <c r="C161" s="253"/>
      <c r="D161" s="303"/>
      <c r="M161" s="253"/>
      <c r="N161" s="253"/>
      <c r="O161" s="253"/>
      <c r="P161" s="253"/>
      <c r="Q161" s="253"/>
      <c r="R161" s="253"/>
      <c r="S161" s="253"/>
      <c r="T161" s="253"/>
      <c r="U161" s="253"/>
      <c r="V161" s="253"/>
      <c r="W161" s="253"/>
      <c r="X161" s="253"/>
      <c r="Y161" s="253"/>
      <c r="Z161" s="253"/>
      <c r="AA161" s="253"/>
      <c r="AB161" s="253"/>
      <c r="AC161" s="253"/>
      <c r="AD161" s="253"/>
    </row>
    <row r="162" spans="1:30" s="286" customFormat="1">
      <c r="A162" s="253"/>
      <c r="B162" s="289"/>
      <c r="C162" s="253"/>
      <c r="D162" s="303"/>
      <c r="M162" s="253"/>
      <c r="N162" s="253"/>
      <c r="O162" s="253"/>
      <c r="P162" s="253"/>
      <c r="Q162" s="253"/>
      <c r="R162" s="253"/>
      <c r="S162" s="253"/>
      <c r="T162" s="253"/>
      <c r="U162" s="253"/>
      <c r="V162" s="253"/>
      <c r="W162" s="253"/>
      <c r="X162" s="253"/>
      <c r="Y162" s="253"/>
      <c r="Z162" s="253"/>
      <c r="AA162" s="253"/>
      <c r="AB162" s="253"/>
      <c r="AC162" s="253"/>
      <c r="AD162" s="253"/>
    </row>
    <row r="163" spans="1:30" s="286" customFormat="1">
      <c r="A163" s="253"/>
      <c r="B163" s="289"/>
      <c r="C163" s="253"/>
      <c r="D163" s="303"/>
      <c r="M163" s="253"/>
      <c r="N163" s="253"/>
      <c r="O163" s="253"/>
      <c r="P163" s="253"/>
      <c r="Q163" s="253"/>
      <c r="R163" s="253"/>
      <c r="S163" s="253"/>
      <c r="T163" s="253"/>
      <c r="U163" s="253"/>
      <c r="V163" s="253"/>
      <c r="W163" s="253"/>
      <c r="X163" s="253"/>
      <c r="Y163" s="253"/>
      <c r="Z163" s="253"/>
      <c r="AA163" s="253"/>
      <c r="AB163" s="253"/>
      <c r="AC163" s="253"/>
      <c r="AD163" s="253"/>
    </row>
    <row r="164" spans="1:30" s="286" customFormat="1">
      <c r="A164" s="253"/>
      <c r="B164" s="289"/>
      <c r="C164" s="253"/>
      <c r="D164" s="303"/>
      <c r="M164" s="253"/>
      <c r="N164" s="253"/>
      <c r="O164" s="253"/>
      <c r="P164" s="253"/>
      <c r="Q164" s="253"/>
      <c r="R164" s="253"/>
      <c r="S164" s="253"/>
      <c r="T164" s="253"/>
      <c r="U164" s="253"/>
      <c r="V164" s="253"/>
      <c r="W164" s="253"/>
      <c r="X164" s="253"/>
      <c r="Y164" s="253"/>
      <c r="Z164" s="253"/>
      <c r="AA164" s="253"/>
      <c r="AB164" s="253"/>
      <c r="AC164" s="253"/>
      <c r="AD164" s="253"/>
    </row>
    <row r="165" spans="1:30" s="286" customFormat="1">
      <c r="A165" s="253"/>
      <c r="B165" s="289"/>
      <c r="C165" s="253"/>
      <c r="D165" s="303"/>
      <c r="M165" s="253"/>
      <c r="N165" s="253"/>
      <c r="O165" s="253"/>
      <c r="P165" s="253"/>
      <c r="Q165" s="253"/>
      <c r="R165" s="253"/>
      <c r="S165" s="253"/>
      <c r="T165" s="253"/>
      <c r="U165" s="253"/>
      <c r="V165" s="253"/>
      <c r="W165" s="253"/>
      <c r="X165" s="253"/>
      <c r="Y165" s="253"/>
      <c r="Z165" s="253"/>
      <c r="AA165" s="253"/>
      <c r="AB165" s="253"/>
      <c r="AC165" s="253"/>
      <c r="AD165" s="253"/>
    </row>
    <row r="166" spans="1:30" s="286" customFormat="1">
      <c r="A166" s="253"/>
      <c r="B166" s="289"/>
      <c r="C166" s="253"/>
      <c r="D166" s="303"/>
      <c r="M166" s="253"/>
      <c r="N166" s="253"/>
      <c r="O166" s="253"/>
      <c r="P166" s="253"/>
      <c r="Q166" s="253"/>
      <c r="R166" s="253"/>
      <c r="S166" s="253"/>
      <c r="T166" s="253"/>
      <c r="U166" s="253"/>
      <c r="V166" s="253"/>
      <c r="W166" s="253"/>
      <c r="X166" s="253"/>
      <c r="Y166" s="253"/>
      <c r="Z166" s="253"/>
      <c r="AA166" s="253"/>
      <c r="AB166" s="253"/>
      <c r="AC166" s="253"/>
      <c r="AD166" s="253"/>
    </row>
    <row r="167" spans="1:30" s="286" customFormat="1">
      <c r="A167" s="253"/>
      <c r="B167" s="289"/>
      <c r="C167" s="253"/>
      <c r="D167" s="303"/>
      <c r="M167" s="253"/>
      <c r="N167" s="253"/>
      <c r="O167" s="253"/>
      <c r="P167" s="253"/>
      <c r="Q167" s="253"/>
      <c r="R167" s="253"/>
      <c r="S167" s="253"/>
      <c r="T167" s="253"/>
      <c r="U167" s="253"/>
      <c r="V167" s="253"/>
      <c r="W167" s="253"/>
      <c r="X167" s="253"/>
      <c r="Y167" s="253"/>
      <c r="Z167" s="253"/>
      <c r="AA167" s="253"/>
      <c r="AB167" s="253"/>
      <c r="AC167" s="253"/>
      <c r="AD167" s="253"/>
    </row>
    <row r="168" spans="1:30" s="286" customFormat="1">
      <c r="A168" s="253"/>
      <c r="B168" s="289"/>
      <c r="C168" s="253"/>
      <c r="D168" s="303"/>
      <c r="M168" s="253"/>
      <c r="N168" s="253"/>
      <c r="O168" s="253"/>
      <c r="P168" s="253"/>
      <c r="Q168" s="253"/>
      <c r="R168" s="253"/>
      <c r="S168" s="253"/>
      <c r="T168" s="253"/>
      <c r="U168" s="253"/>
      <c r="V168" s="253"/>
      <c r="W168" s="253"/>
      <c r="X168" s="253"/>
      <c r="Y168" s="253"/>
      <c r="Z168" s="253"/>
      <c r="AA168" s="253"/>
      <c r="AB168" s="253"/>
      <c r="AC168" s="253"/>
      <c r="AD168" s="253"/>
    </row>
    <row r="169" spans="1:30" s="286" customFormat="1">
      <c r="A169" s="253"/>
      <c r="B169" s="289"/>
      <c r="C169" s="253"/>
      <c r="D169" s="303"/>
      <c r="M169" s="253"/>
      <c r="N169" s="253"/>
      <c r="O169" s="253"/>
      <c r="P169" s="253"/>
      <c r="Q169" s="253"/>
      <c r="R169" s="253"/>
      <c r="S169" s="253"/>
      <c r="T169" s="253"/>
      <c r="U169" s="253"/>
      <c r="V169" s="253"/>
      <c r="W169" s="253"/>
      <c r="X169" s="253"/>
      <c r="Y169" s="253"/>
      <c r="Z169" s="253"/>
      <c r="AA169" s="253"/>
      <c r="AB169" s="253"/>
      <c r="AC169" s="253"/>
      <c r="AD169" s="253"/>
    </row>
    <row r="170" spans="1:30" s="286" customFormat="1">
      <c r="A170" s="253"/>
      <c r="B170" s="289"/>
      <c r="C170" s="253"/>
      <c r="D170" s="303"/>
      <c r="M170" s="253"/>
      <c r="N170" s="253"/>
      <c r="O170" s="253"/>
      <c r="P170" s="253"/>
      <c r="Q170" s="253"/>
      <c r="R170" s="253"/>
      <c r="S170" s="253"/>
      <c r="T170" s="253"/>
      <c r="U170" s="253"/>
      <c r="V170" s="253"/>
      <c r="W170" s="253"/>
      <c r="X170" s="253"/>
      <c r="Y170" s="253"/>
      <c r="Z170" s="253"/>
      <c r="AA170" s="253"/>
      <c r="AB170" s="253"/>
      <c r="AC170" s="253"/>
      <c r="AD170" s="253"/>
    </row>
    <row r="171" spans="1:30" s="286" customFormat="1">
      <c r="A171" s="253"/>
      <c r="B171" s="289"/>
      <c r="C171" s="253"/>
      <c r="D171" s="303"/>
      <c r="M171" s="253"/>
      <c r="N171" s="253"/>
      <c r="O171" s="253"/>
      <c r="P171" s="253"/>
      <c r="Q171" s="253"/>
      <c r="R171" s="253"/>
      <c r="S171" s="253"/>
      <c r="T171" s="253"/>
      <c r="U171" s="253"/>
      <c r="V171" s="253"/>
      <c r="W171" s="253"/>
      <c r="X171" s="253"/>
      <c r="Y171" s="253"/>
      <c r="Z171" s="253"/>
      <c r="AA171" s="253"/>
      <c r="AB171" s="253"/>
      <c r="AC171" s="253"/>
      <c r="AD171" s="253"/>
    </row>
    <row r="172" spans="1:30" s="286" customFormat="1">
      <c r="A172" s="253"/>
      <c r="B172" s="289"/>
      <c r="C172" s="253"/>
      <c r="D172" s="303"/>
      <c r="M172" s="253"/>
      <c r="N172" s="253"/>
      <c r="O172" s="253"/>
      <c r="P172" s="253"/>
      <c r="Q172" s="253"/>
      <c r="R172" s="253"/>
      <c r="S172" s="253"/>
      <c r="T172" s="253"/>
      <c r="U172" s="253"/>
      <c r="V172" s="253"/>
      <c r="W172" s="253"/>
      <c r="X172" s="253"/>
      <c r="Y172" s="253"/>
      <c r="Z172" s="253"/>
      <c r="AA172" s="253"/>
      <c r="AB172" s="253"/>
      <c r="AC172" s="253"/>
      <c r="AD172" s="253"/>
    </row>
    <row r="173" spans="1:30" s="286" customFormat="1">
      <c r="A173" s="253"/>
      <c r="B173" s="289"/>
      <c r="C173" s="253"/>
      <c r="D173" s="303"/>
      <c r="M173" s="253"/>
      <c r="N173" s="253"/>
      <c r="O173" s="253"/>
      <c r="P173" s="253"/>
      <c r="Q173" s="253"/>
      <c r="R173" s="253"/>
      <c r="S173" s="253"/>
      <c r="T173" s="253"/>
      <c r="U173" s="253"/>
      <c r="V173" s="253"/>
      <c r="W173" s="253"/>
      <c r="X173" s="253"/>
      <c r="Y173" s="253"/>
      <c r="Z173" s="253"/>
      <c r="AA173" s="253"/>
      <c r="AB173" s="253"/>
      <c r="AC173" s="253"/>
      <c r="AD173" s="253"/>
    </row>
    <row r="174" spans="1:30" s="286" customFormat="1">
      <c r="A174" s="253"/>
      <c r="B174" s="289"/>
      <c r="C174" s="253"/>
      <c r="D174" s="303"/>
      <c r="M174" s="253"/>
      <c r="N174" s="253"/>
      <c r="O174" s="253"/>
      <c r="P174" s="253"/>
      <c r="Q174" s="253"/>
      <c r="R174" s="253"/>
      <c r="S174" s="253"/>
      <c r="T174" s="253"/>
      <c r="U174" s="253"/>
      <c r="V174" s="253"/>
      <c r="W174" s="253"/>
      <c r="X174" s="253"/>
      <c r="Y174" s="253"/>
      <c r="Z174" s="253"/>
      <c r="AA174" s="253"/>
      <c r="AB174" s="253"/>
      <c r="AC174" s="253"/>
      <c r="AD174" s="253"/>
    </row>
    <row r="175" spans="1:30" s="286" customFormat="1">
      <c r="A175" s="253"/>
      <c r="B175" s="289"/>
      <c r="C175" s="253"/>
      <c r="D175" s="303"/>
      <c r="M175" s="253"/>
      <c r="N175" s="253"/>
      <c r="O175" s="253"/>
      <c r="P175" s="253"/>
      <c r="Q175" s="253"/>
      <c r="R175" s="253"/>
      <c r="S175" s="253"/>
      <c r="T175" s="253"/>
      <c r="U175" s="253"/>
      <c r="V175" s="253"/>
      <c r="W175" s="253"/>
      <c r="X175" s="253"/>
      <c r="Y175" s="253"/>
      <c r="Z175" s="253"/>
      <c r="AA175" s="253"/>
      <c r="AB175" s="253"/>
      <c r="AC175" s="253"/>
      <c r="AD175" s="253"/>
    </row>
    <row r="176" spans="1:30" s="286" customFormat="1">
      <c r="A176" s="253"/>
      <c r="B176" s="289"/>
      <c r="C176" s="253"/>
      <c r="D176" s="303"/>
      <c r="M176" s="253"/>
      <c r="N176" s="253"/>
      <c r="O176" s="253"/>
      <c r="P176" s="253"/>
      <c r="Q176" s="253"/>
      <c r="R176" s="253"/>
      <c r="S176" s="253"/>
      <c r="T176" s="253"/>
      <c r="U176" s="253"/>
      <c r="V176" s="253"/>
      <c r="W176" s="253"/>
      <c r="X176" s="253"/>
      <c r="Y176" s="253"/>
      <c r="Z176" s="253"/>
      <c r="AA176" s="253"/>
      <c r="AB176" s="253"/>
      <c r="AC176" s="253"/>
      <c r="AD176" s="253"/>
    </row>
    <row r="177" spans="1:30" s="286" customFormat="1">
      <c r="A177" s="253"/>
      <c r="B177" s="289"/>
      <c r="C177" s="253"/>
      <c r="D177" s="303"/>
      <c r="M177" s="253"/>
      <c r="N177" s="253"/>
      <c r="O177" s="253"/>
      <c r="P177" s="253"/>
      <c r="Q177" s="253"/>
      <c r="R177" s="253"/>
      <c r="S177" s="253"/>
      <c r="T177" s="253"/>
      <c r="U177" s="253"/>
      <c r="V177" s="253"/>
      <c r="W177" s="253"/>
      <c r="X177" s="253"/>
      <c r="Y177" s="253"/>
      <c r="Z177" s="253"/>
      <c r="AA177" s="253"/>
      <c r="AB177" s="253"/>
      <c r="AC177" s="253"/>
      <c r="AD177" s="253"/>
    </row>
    <row r="178" spans="1:30" s="286" customFormat="1">
      <c r="A178" s="253"/>
      <c r="B178" s="289"/>
      <c r="C178" s="253"/>
      <c r="D178" s="303"/>
      <c r="M178" s="253"/>
      <c r="N178" s="253"/>
      <c r="O178" s="253"/>
      <c r="P178" s="253"/>
      <c r="Q178" s="253"/>
      <c r="R178" s="253"/>
      <c r="S178" s="253"/>
      <c r="T178" s="253"/>
      <c r="U178" s="253"/>
      <c r="V178" s="253"/>
      <c r="W178" s="253"/>
      <c r="X178" s="253"/>
      <c r="Y178" s="253"/>
      <c r="Z178" s="253"/>
      <c r="AA178" s="253"/>
      <c r="AB178" s="253"/>
      <c r="AC178" s="253"/>
      <c r="AD178" s="253"/>
    </row>
    <row r="179" spans="1:30" s="286" customFormat="1">
      <c r="A179" s="253"/>
      <c r="B179" s="289"/>
      <c r="C179" s="253"/>
      <c r="D179" s="303"/>
      <c r="M179" s="253"/>
      <c r="N179" s="253"/>
      <c r="O179" s="253"/>
      <c r="P179" s="253"/>
      <c r="Q179" s="253"/>
      <c r="R179" s="253"/>
      <c r="S179" s="253"/>
      <c r="T179" s="253"/>
      <c r="U179" s="253"/>
      <c r="V179" s="253"/>
      <c r="W179" s="253"/>
      <c r="X179" s="253"/>
      <c r="Y179" s="253"/>
      <c r="Z179" s="253"/>
      <c r="AA179" s="253"/>
      <c r="AB179" s="253"/>
      <c r="AC179" s="253"/>
      <c r="AD179" s="253"/>
    </row>
    <row r="180" spans="1:30" s="286" customFormat="1">
      <c r="A180" s="253"/>
      <c r="B180" s="289"/>
      <c r="C180" s="253"/>
      <c r="D180" s="303"/>
      <c r="M180" s="253"/>
      <c r="N180" s="253"/>
      <c r="O180" s="253"/>
      <c r="P180" s="253"/>
      <c r="Q180" s="253"/>
      <c r="R180" s="253"/>
      <c r="S180" s="253"/>
      <c r="T180" s="253"/>
      <c r="U180" s="253"/>
      <c r="V180" s="253"/>
      <c r="W180" s="253"/>
      <c r="X180" s="253"/>
      <c r="Y180" s="253"/>
      <c r="Z180" s="253"/>
      <c r="AA180" s="253"/>
      <c r="AB180" s="253"/>
      <c r="AC180" s="253"/>
      <c r="AD180" s="253"/>
    </row>
    <row r="181" spans="1:30" s="286" customFormat="1">
      <c r="A181" s="253"/>
      <c r="B181" s="289"/>
      <c r="C181" s="253"/>
      <c r="D181" s="303"/>
      <c r="M181" s="253"/>
      <c r="N181" s="253"/>
      <c r="O181" s="253"/>
      <c r="P181" s="253"/>
      <c r="Q181" s="253"/>
      <c r="R181" s="253"/>
      <c r="S181" s="253"/>
      <c r="T181" s="253"/>
      <c r="U181" s="253"/>
      <c r="V181" s="253"/>
      <c r="W181" s="253"/>
      <c r="X181" s="253"/>
      <c r="Y181" s="253"/>
      <c r="Z181" s="253"/>
      <c r="AA181" s="253"/>
      <c r="AB181" s="253"/>
      <c r="AC181" s="253"/>
      <c r="AD181" s="253"/>
    </row>
    <row r="182" spans="1:30" s="286" customFormat="1">
      <c r="A182" s="253"/>
      <c r="B182" s="289"/>
      <c r="C182" s="253"/>
      <c r="D182" s="303"/>
      <c r="M182" s="253"/>
      <c r="N182" s="253"/>
      <c r="O182" s="253"/>
      <c r="P182" s="253"/>
      <c r="Q182" s="253"/>
      <c r="R182" s="253"/>
      <c r="S182" s="253"/>
      <c r="T182" s="253"/>
      <c r="U182" s="253"/>
      <c r="V182" s="253"/>
      <c r="W182" s="253"/>
      <c r="X182" s="253"/>
      <c r="Y182" s="253"/>
      <c r="Z182" s="253"/>
      <c r="AA182" s="253"/>
      <c r="AB182" s="253"/>
      <c r="AC182" s="253"/>
      <c r="AD182" s="253"/>
    </row>
    <row r="183" spans="1:30" s="286" customFormat="1">
      <c r="A183" s="253"/>
      <c r="B183" s="289"/>
      <c r="C183" s="253"/>
      <c r="D183" s="303"/>
      <c r="M183" s="253"/>
      <c r="N183" s="253"/>
      <c r="O183" s="253"/>
      <c r="P183" s="253"/>
      <c r="Q183" s="253"/>
      <c r="R183" s="253"/>
      <c r="S183" s="253"/>
      <c r="T183" s="253"/>
      <c r="U183" s="253"/>
      <c r="V183" s="253"/>
      <c r="W183" s="253"/>
      <c r="X183" s="253"/>
      <c r="Y183" s="253"/>
      <c r="Z183" s="253"/>
      <c r="AA183" s="253"/>
      <c r="AB183" s="253"/>
      <c r="AC183" s="253"/>
      <c r="AD183" s="253"/>
    </row>
    <row r="184" spans="1:30" s="286" customFormat="1">
      <c r="A184" s="253"/>
      <c r="B184" s="289"/>
      <c r="C184" s="253"/>
      <c r="D184" s="303"/>
      <c r="M184" s="253"/>
      <c r="N184" s="253"/>
      <c r="O184" s="253"/>
      <c r="P184" s="253"/>
      <c r="Q184" s="253"/>
      <c r="R184" s="253"/>
      <c r="S184" s="253"/>
      <c r="T184" s="253"/>
      <c r="U184" s="253"/>
      <c r="V184" s="253"/>
      <c r="W184" s="253"/>
      <c r="X184" s="253"/>
      <c r="Y184" s="253"/>
      <c r="Z184" s="253"/>
      <c r="AA184" s="253"/>
      <c r="AB184" s="253"/>
      <c r="AC184" s="253"/>
      <c r="AD184" s="253"/>
    </row>
    <row r="185" spans="1:30" s="286" customFormat="1">
      <c r="A185" s="253"/>
      <c r="B185" s="289"/>
      <c r="C185" s="253"/>
      <c r="D185" s="303"/>
      <c r="M185" s="253"/>
      <c r="N185" s="253"/>
      <c r="O185" s="253"/>
      <c r="P185" s="253"/>
      <c r="Q185" s="253"/>
      <c r="R185" s="253"/>
      <c r="S185" s="253"/>
      <c r="T185" s="253"/>
      <c r="U185" s="253"/>
      <c r="V185" s="253"/>
      <c r="W185" s="253"/>
      <c r="X185" s="253"/>
      <c r="Y185" s="253"/>
      <c r="Z185" s="253"/>
      <c r="AA185" s="253"/>
      <c r="AB185" s="253"/>
      <c r="AC185" s="253"/>
      <c r="AD185" s="253"/>
    </row>
    <row r="186" spans="1:30" s="286" customFormat="1">
      <c r="A186" s="253"/>
      <c r="B186" s="289"/>
      <c r="C186" s="253"/>
      <c r="D186" s="303"/>
      <c r="M186" s="253"/>
      <c r="N186" s="253"/>
      <c r="O186" s="253"/>
      <c r="P186" s="253"/>
      <c r="Q186" s="253"/>
      <c r="R186" s="253"/>
      <c r="S186" s="253"/>
      <c r="T186" s="253"/>
      <c r="U186" s="253"/>
      <c r="V186" s="253"/>
      <c r="W186" s="253"/>
      <c r="X186" s="253"/>
      <c r="Y186" s="253"/>
      <c r="Z186" s="253"/>
      <c r="AA186" s="253"/>
      <c r="AB186" s="253"/>
      <c r="AC186" s="253"/>
      <c r="AD186" s="253"/>
    </row>
    <row r="187" spans="1:30" s="286" customFormat="1">
      <c r="A187" s="253"/>
      <c r="B187" s="289"/>
      <c r="C187" s="253"/>
      <c r="D187" s="303"/>
      <c r="M187" s="253"/>
      <c r="N187" s="253"/>
      <c r="O187" s="253"/>
      <c r="P187" s="253"/>
      <c r="Q187" s="253"/>
      <c r="R187" s="253"/>
      <c r="S187" s="253"/>
      <c r="T187" s="253"/>
      <c r="U187" s="253"/>
      <c r="V187" s="253"/>
      <c r="W187" s="253"/>
      <c r="X187" s="253"/>
      <c r="Y187" s="253"/>
      <c r="Z187" s="253"/>
      <c r="AA187" s="253"/>
      <c r="AB187" s="253"/>
      <c r="AC187" s="253"/>
      <c r="AD187" s="253"/>
    </row>
    <row r="188" spans="1:30" s="286" customFormat="1">
      <c r="A188" s="253"/>
      <c r="B188" s="289"/>
      <c r="C188" s="253"/>
      <c r="D188" s="303"/>
      <c r="M188" s="253"/>
      <c r="N188" s="253"/>
      <c r="O188" s="253"/>
      <c r="P188" s="253"/>
      <c r="Q188" s="253"/>
      <c r="R188" s="253"/>
      <c r="S188" s="253"/>
      <c r="T188" s="253"/>
      <c r="U188" s="253"/>
      <c r="V188" s="253"/>
      <c r="W188" s="253"/>
      <c r="X188" s="253"/>
      <c r="Y188" s="253"/>
      <c r="Z188" s="253"/>
      <c r="AA188" s="253"/>
      <c r="AB188" s="253"/>
      <c r="AC188" s="253"/>
      <c r="AD188" s="253"/>
    </row>
    <row r="189" spans="1:30" s="286" customFormat="1">
      <c r="A189" s="253"/>
      <c r="B189" s="289"/>
      <c r="C189" s="253"/>
      <c r="D189" s="303"/>
      <c r="M189" s="253"/>
      <c r="N189" s="253"/>
      <c r="O189" s="253"/>
      <c r="P189" s="253"/>
      <c r="Q189" s="253"/>
      <c r="R189" s="253"/>
      <c r="S189" s="253"/>
      <c r="T189" s="253"/>
      <c r="U189" s="253"/>
      <c r="V189" s="253"/>
      <c r="W189" s="253"/>
      <c r="X189" s="253"/>
      <c r="Y189" s="253"/>
      <c r="Z189" s="253"/>
      <c r="AA189" s="253"/>
      <c r="AB189" s="253"/>
      <c r="AC189" s="253"/>
      <c r="AD189" s="253"/>
    </row>
    <row r="190" spans="1:30" s="286" customFormat="1">
      <c r="A190" s="253"/>
      <c r="B190" s="289"/>
      <c r="C190" s="253"/>
      <c r="D190" s="303"/>
      <c r="M190" s="253"/>
      <c r="N190" s="253"/>
      <c r="O190" s="253"/>
      <c r="P190" s="253"/>
      <c r="Q190" s="253"/>
      <c r="R190" s="253"/>
      <c r="S190" s="253"/>
      <c r="T190" s="253"/>
      <c r="U190" s="253"/>
      <c r="V190" s="253"/>
      <c r="W190" s="253"/>
      <c r="X190" s="253"/>
      <c r="Y190" s="253"/>
      <c r="Z190" s="253"/>
      <c r="AA190" s="253"/>
      <c r="AB190" s="253"/>
      <c r="AC190" s="253"/>
      <c r="AD190" s="253"/>
    </row>
  </sheetData>
  <sheetProtection formatColumns="0" formatRows="0" insertRows="0"/>
  <mergeCells count="3">
    <mergeCell ref="B4:L4"/>
    <mergeCell ref="B2:L2"/>
    <mergeCell ref="B3:L3"/>
  </mergeCells>
  <hyperlinks>
    <hyperlink ref="C1" location="DataEntry!A1" tooltip="Back to Data Entry" display="Data Entry"/>
    <hyperlink ref="L1" location="DetailCapitalExp!A1" tooltip="Back to Details of Capital Expenditure" display="Back"/>
  </hyperlinks>
  <printOptions horizontalCentered="1"/>
  <pageMargins left="1.1599999999999999" right="0.16" top="0.75" bottom="0.25" header="0.3" footer="0.3"/>
  <pageSetup paperSize="5" scale="41" fitToHeight="0" orientation="landscape" r:id="rId1"/>
  <rowBreaks count="1" manualBreakCount="1">
    <brk id="39" min="1" max="11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0"/>
  <dimension ref="A1:I135"/>
  <sheetViews>
    <sheetView zoomScaleSheetLayoutView="100" workbookViewId="0">
      <selection sqref="A1:I1"/>
    </sheetView>
  </sheetViews>
  <sheetFormatPr defaultRowHeight="12.75"/>
  <cols>
    <col min="1" max="1" width="6.28515625" style="171" bestFit="1" customWidth="1"/>
    <col min="2" max="2" width="39.42578125" style="166" customWidth="1"/>
    <col min="3" max="8" width="22" style="166" customWidth="1"/>
    <col min="9" max="9" width="13.5703125" style="166" customWidth="1"/>
    <col min="10" max="10" width="14.28515625" style="166" customWidth="1"/>
    <col min="11" max="256" width="9.140625" style="166"/>
    <col min="257" max="257" width="6.28515625" style="166" bestFit="1" customWidth="1"/>
    <col min="258" max="258" width="39.42578125" style="166" customWidth="1"/>
    <col min="259" max="264" width="22" style="166" customWidth="1"/>
    <col min="265" max="265" width="13.5703125" style="166" customWidth="1"/>
    <col min="266" max="266" width="14.28515625" style="166" customWidth="1"/>
    <col min="267" max="512" width="9.140625" style="166"/>
    <col min="513" max="513" width="6.28515625" style="166" bestFit="1" customWidth="1"/>
    <col min="514" max="514" width="39.42578125" style="166" customWidth="1"/>
    <col min="515" max="520" width="22" style="166" customWidth="1"/>
    <col min="521" max="521" width="13.5703125" style="166" customWidth="1"/>
    <col min="522" max="522" width="14.28515625" style="166" customWidth="1"/>
    <col min="523" max="768" width="9.140625" style="166"/>
    <col min="769" max="769" width="6.28515625" style="166" bestFit="1" customWidth="1"/>
    <col min="770" max="770" width="39.42578125" style="166" customWidth="1"/>
    <col min="771" max="776" width="22" style="166" customWidth="1"/>
    <col min="777" max="777" width="13.5703125" style="166" customWidth="1"/>
    <col min="778" max="778" width="14.28515625" style="166" customWidth="1"/>
    <col min="779" max="1024" width="9.140625" style="166"/>
    <col min="1025" max="1025" width="6.28515625" style="166" bestFit="1" customWidth="1"/>
    <col min="1026" max="1026" width="39.42578125" style="166" customWidth="1"/>
    <col min="1027" max="1032" width="22" style="166" customWidth="1"/>
    <col min="1033" max="1033" width="13.5703125" style="166" customWidth="1"/>
    <col min="1034" max="1034" width="14.28515625" style="166" customWidth="1"/>
    <col min="1035" max="1280" width="9.140625" style="166"/>
    <col min="1281" max="1281" width="6.28515625" style="166" bestFit="1" customWidth="1"/>
    <col min="1282" max="1282" width="39.42578125" style="166" customWidth="1"/>
    <col min="1283" max="1288" width="22" style="166" customWidth="1"/>
    <col min="1289" max="1289" width="13.5703125" style="166" customWidth="1"/>
    <col min="1290" max="1290" width="14.28515625" style="166" customWidth="1"/>
    <col min="1291" max="1536" width="9.140625" style="166"/>
    <col min="1537" max="1537" width="6.28515625" style="166" bestFit="1" customWidth="1"/>
    <col min="1538" max="1538" width="39.42578125" style="166" customWidth="1"/>
    <col min="1539" max="1544" width="22" style="166" customWidth="1"/>
    <col min="1545" max="1545" width="13.5703125" style="166" customWidth="1"/>
    <col min="1546" max="1546" width="14.28515625" style="166" customWidth="1"/>
    <col min="1547" max="1792" width="9.140625" style="166"/>
    <col min="1793" max="1793" width="6.28515625" style="166" bestFit="1" customWidth="1"/>
    <col min="1794" max="1794" width="39.42578125" style="166" customWidth="1"/>
    <col min="1795" max="1800" width="22" style="166" customWidth="1"/>
    <col min="1801" max="1801" width="13.5703125" style="166" customWidth="1"/>
    <col min="1802" max="1802" width="14.28515625" style="166" customWidth="1"/>
    <col min="1803" max="2048" width="9.140625" style="166"/>
    <col min="2049" max="2049" width="6.28515625" style="166" bestFit="1" customWidth="1"/>
    <col min="2050" max="2050" width="39.42578125" style="166" customWidth="1"/>
    <col min="2051" max="2056" width="22" style="166" customWidth="1"/>
    <col min="2057" max="2057" width="13.5703125" style="166" customWidth="1"/>
    <col min="2058" max="2058" width="14.28515625" style="166" customWidth="1"/>
    <col min="2059" max="2304" width="9.140625" style="166"/>
    <col min="2305" max="2305" width="6.28515625" style="166" bestFit="1" customWidth="1"/>
    <col min="2306" max="2306" width="39.42578125" style="166" customWidth="1"/>
    <col min="2307" max="2312" width="22" style="166" customWidth="1"/>
    <col min="2313" max="2313" width="13.5703125" style="166" customWidth="1"/>
    <col min="2314" max="2314" width="14.28515625" style="166" customWidth="1"/>
    <col min="2315" max="2560" width="9.140625" style="166"/>
    <col min="2561" max="2561" width="6.28515625" style="166" bestFit="1" customWidth="1"/>
    <col min="2562" max="2562" width="39.42578125" style="166" customWidth="1"/>
    <col min="2563" max="2568" width="22" style="166" customWidth="1"/>
    <col min="2569" max="2569" width="13.5703125" style="166" customWidth="1"/>
    <col min="2570" max="2570" width="14.28515625" style="166" customWidth="1"/>
    <col min="2571" max="2816" width="9.140625" style="166"/>
    <col min="2817" max="2817" width="6.28515625" style="166" bestFit="1" customWidth="1"/>
    <col min="2818" max="2818" width="39.42578125" style="166" customWidth="1"/>
    <col min="2819" max="2824" width="22" style="166" customWidth="1"/>
    <col min="2825" max="2825" width="13.5703125" style="166" customWidth="1"/>
    <col min="2826" max="2826" width="14.28515625" style="166" customWidth="1"/>
    <col min="2827" max="3072" width="9.140625" style="166"/>
    <col min="3073" max="3073" width="6.28515625" style="166" bestFit="1" customWidth="1"/>
    <col min="3074" max="3074" width="39.42578125" style="166" customWidth="1"/>
    <col min="3075" max="3080" width="22" style="166" customWidth="1"/>
    <col min="3081" max="3081" width="13.5703125" style="166" customWidth="1"/>
    <col min="3082" max="3082" width="14.28515625" style="166" customWidth="1"/>
    <col min="3083" max="3328" width="9.140625" style="166"/>
    <col min="3329" max="3329" width="6.28515625" style="166" bestFit="1" customWidth="1"/>
    <col min="3330" max="3330" width="39.42578125" style="166" customWidth="1"/>
    <col min="3331" max="3336" width="22" style="166" customWidth="1"/>
    <col min="3337" max="3337" width="13.5703125" style="166" customWidth="1"/>
    <col min="3338" max="3338" width="14.28515625" style="166" customWidth="1"/>
    <col min="3339" max="3584" width="9.140625" style="166"/>
    <col min="3585" max="3585" width="6.28515625" style="166" bestFit="1" customWidth="1"/>
    <col min="3586" max="3586" width="39.42578125" style="166" customWidth="1"/>
    <col min="3587" max="3592" width="22" style="166" customWidth="1"/>
    <col min="3593" max="3593" width="13.5703125" style="166" customWidth="1"/>
    <col min="3594" max="3594" width="14.28515625" style="166" customWidth="1"/>
    <col min="3595" max="3840" width="9.140625" style="166"/>
    <col min="3841" max="3841" width="6.28515625" style="166" bestFit="1" customWidth="1"/>
    <col min="3842" max="3842" width="39.42578125" style="166" customWidth="1"/>
    <col min="3843" max="3848" width="22" style="166" customWidth="1"/>
    <col min="3849" max="3849" width="13.5703125" style="166" customWidth="1"/>
    <col min="3850" max="3850" width="14.28515625" style="166" customWidth="1"/>
    <col min="3851" max="4096" width="9.140625" style="166"/>
    <col min="4097" max="4097" width="6.28515625" style="166" bestFit="1" customWidth="1"/>
    <col min="4098" max="4098" width="39.42578125" style="166" customWidth="1"/>
    <col min="4099" max="4104" width="22" style="166" customWidth="1"/>
    <col min="4105" max="4105" width="13.5703125" style="166" customWidth="1"/>
    <col min="4106" max="4106" width="14.28515625" style="166" customWidth="1"/>
    <col min="4107" max="4352" width="9.140625" style="166"/>
    <col min="4353" max="4353" width="6.28515625" style="166" bestFit="1" customWidth="1"/>
    <col min="4354" max="4354" width="39.42578125" style="166" customWidth="1"/>
    <col min="4355" max="4360" width="22" style="166" customWidth="1"/>
    <col min="4361" max="4361" width="13.5703125" style="166" customWidth="1"/>
    <col min="4362" max="4362" width="14.28515625" style="166" customWidth="1"/>
    <col min="4363" max="4608" width="9.140625" style="166"/>
    <col min="4609" max="4609" width="6.28515625" style="166" bestFit="1" customWidth="1"/>
    <col min="4610" max="4610" width="39.42578125" style="166" customWidth="1"/>
    <col min="4611" max="4616" width="22" style="166" customWidth="1"/>
    <col min="4617" max="4617" width="13.5703125" style="166" customWidth="1"/>
    <col min="4618" max="4618" width="14.28515625" style="166" customWidth="1"/>
    <col min="4619" max="4864" width="9.140625" style="166"/>
    <col min="4865" max="4865" width="6.28515625" style="166" bestFit="1" customWidth="1"/>
    <col min="4866" max="4866" width="39.42578125" style="166" customWidth="1"/>
    <col min="4867" max="4872" width="22" style="166" customWidth="1"/>
    <col min="4873" max="4873" width="13.5703125" style="166" customWidth="1"/>
    <col min="4874" max="4874" width="14.28515625" style="166" customWidth="1"/>
    <col min="4875" max="5120" width="9.140625" style="166"/>
    <col min="5121" max="5121" width="6.28515625" style="166" bestFit="1" customWidth="1"/>
    <col min="5122" max="5122" width="39.42578125" style="166" customWidth="1"/>
    <col min="5123" max="5128" width="22" style="166" customWidth="1"/>
    <col min="5129" max="5129" width="13.5703125" style="166" customWidth="1"/>
    <col min="5130" max="5130" width="14.28515625" style="166" customWidth="1"/>
    <col min="5131" max="5376" width="9.140625" style="166"/>
    <col min="5377" max="5377" width="6.28515625" style="166" bestFit="1" customWidth="1"/>
    <col min="5378" max="5378" width="39.42578125" style="166" customWidth="1"/>
    <col min="5379" max="5384" width="22" style="166" customWidth="1"/>
    <col min="5385" max="5385" width="13.5703125" style="166" customWidth="1"/>
    <col min="5386" max="5386" width="14.28515625" style="166" customWidth="1"/>
    <col min="5387" max="5632" width="9.140625" style="166"/>
    <col min="5633" max="5633" width="6.28515625" style="166" bestFit="1" customWidth="1"/>
    <col min="5634" max="5634" width="39.42578125" style="166" customWidth="1"/>
    <col min="5635" max="5640" width="22" style="166" customWidth="1"/>
    <col min="5641" max="5641" width="13.5703125" style="166" customWidth="1"/>
    <col min="5642" max="5642" width="14.28515625" style="166" customWidth="1"/>
    <col min="5643" max="5888" width="9.140625" style="166"/>
    <col min="5889" max="5889" width="6.28515625" style="166" bestFit="1" customWidth="1"/>
    <col min="5890" max="5890" width="39.42578125" style="166" customWidth="1"/>
    <col min="5891" max="5896" width="22" style="166" customWidth="1"/>
    <col min="5897" max="5897" width="13.5703125" style="166" customWidth="1"/>
    <col min="5898" max="5898" width="14.28515625" style="166" customWidth="1"/>
    <col min="5899" max="6144" width="9.140625" style="166"/>
    <col min="6145" max="6145" width="6.28515625" style="166" bestFit="1" customWidth="1"/>
    <col min="6146" max="6146" width="39.42578125" style="166" customWidth="1"/>
    <col min="6147" max="6152" width="22" style="166" customWidth="1"/>
    <col min="6153" max="6153" width="13.5703125" style="166" customWidth="1"/>
    <col min="6154" max="6154" width="14.28515625" style="166" customWidth="1"/>
    <col min="6155" max="6400" width="9.140625" style="166"/>
    <col min="6401" max="6401" width="6.28515625" style="166" bestFit="1" customWidth="1"/>
    <col min="6402" max="6402" width="39.42578125" style="166" customWidth="1"/>
    <col min="6403" max="6408" width="22" style="166" customWidth="1"/>
    <col min="6409" max="6409" width="13.5703125" style="166" customWidth="1"/>
    <col min="6410" max="6410" width="14.28515625" style="166" customWidth="1"/>
    <col min="6411" max="6656" width="9.140625" style="166"/>
    <col min="6657" max="6657" width="6.28515625" style="166" bestFit="1" customWidth="1"/>
    <col min="6658" max="6658" width="39.42578125" style="166" customWidth="1"/>
    <col min="6659" max="6664" width="22" style="166" customWidth="1"/>
    <col min="6665" max="6665" width="13.5703125" style="166" customWidth="1"/>
    <col min="6666" max="6666" width="14.28515625" style="166" customWidth="1"/>
    <col min="6667" max="6912" width="9.140625" style="166"/>
    <col min="6913" max="6913" width="6.28515625" style="166" bestFit="1" customWidth="1"/>
    <col min="6914" max="6914" width="39.42578125" style="166" customWidth="1"/>
    <col min="6915" max="6920" width="22" style="166" customWidth="1"/>
    <col min="6921" max="6921" width="13.5703125" style="166" customWidth="1"/>
    <col min="6922" max="6922" width="14.28515625" style="166" customWidth="1"/>
    <col min="6923" max="7168" width="9.140625" style="166"/>
    <col min="7169" max="7169" width="6.28515625" style="166" bestFit="1" customWidth="1"/>
    <col min="7170" max="7170" width="39.42578125" style="166" customWidth="1"/>
    <col min="7171" max="7176" width="22" style="166" customWidth="1"/>
    <col min="7177" max="7177" width="13.5703125" style="166" customWidth="1"/>
    <col min="7178" max="7178" width="14.28515625" style="166" customWidth="1"/>
    <col min="7179" max="7424" width="9.140625" style="166"/>
    <col min="7425" max="7425" width="6.28515625" style="166" bestFit="1" customWidth="1"/>
    <col min="7426" max="7426" width="39.42578125" style="166" customWidth="1"/>
    <col min="7427" max="7432" width="22" style="166" customWidth="1"/>
    <col min="7433" max="7433" width="13.5703125" style="166" customWidth="1"/>
    <col min="7434" max="7434" width="14.28515625" style="166" customWidth="1"/>
    <col min="7435" max="7680" width="9.140625" style="166"/>
    <col min="7681" max="7681" width="6.28515625" style="166" bestFit="1" customWidth="1"/>
    <col min="7682" max="7682" width="39.42578125" style="166" customWidth="1"/>
    <col min="7683" max="7688" width="22" style="166" customWidth="1"/>
    <col min="7689" max="7689" width="13.5703125" style="166" customWidth="1"/>
    <col min="7690" max="7690" width="14.28515625" style="166" customWidth="1"/>
    <col min="7691" max="7936" width="9.140625" style="166"/>
    <col min="7937" max="7937" width="6.28515625" style="166" bestFit="1" customWidth="1"/>
    <col min="7938" max="7938" width="39.42578125" style="166" customWidth="1"/>
    <col min="7939" max="7944" width="22" style="166" customWidth="1"/>
    <col min="7945" max="7945" width="13.5703125" style="166" customWidth="1"/>
    <col min="7946" max="7946" width="14.28515625" style="166" customWidth="1"/>
    <col min="7947" max="8192" width="9.140625" style="166"/>
    <col min="8193" max="8193" width="6.28515625" style="166" bestFit="1" customWidth="1"/>
    <col min="8194" max="8194" width="39.42578125" style="166" customWidth="1"/>
    <col min="8195" max="8200" width="22" style="166" customWidth="1"/>
    <col min="8201" max="8201" width="13.5703125" style="166" customWidth="1"/>
    <col min="8202" max="8202" width="14.28515625" style="166" customWidth="1"/>
    <col min="8203" max="8448" width="9.140625" style="166"/>
    <col min="8449" max="8449" width="6.28515625" style="166" bestFit="1" customWidth="1"/>
    <col min="8450" max="8450" width="39.42578125" style="166" customWidth="1"/>
    <col min="8451" max="8456" width="22" style="166" customWidth="1"/>
    <col min="8457" max="8457" width="13.5703125" style="166" customWidth="1"/>
    <col min="8458" max="8458" width="14.28515625" style="166" customWidth="1"/>
    <col min="8459" max="8704" width="9.140625" style="166"/>
    <col min="8705" max="8705" width="6.28515625" style="166" bestFit="1" customWidth="1"/>
    <col min="8706" max="8706" width="39.42578125" style="166" customWidth="1"/>
    <col min="8707" max="8712" width="22" style="166" customWidth="1"/>
    <col min="8713" max="8713" width="13.5703125" style="166" customWidth="1"/>
    <col min="8714" max="8714" width="14.28515625" style="166" customWidth="1"/>
    <col min="8715" max="8960" width="9.140625" style="166"/>
    <col min="8961" max="8961" width="6.28515625" style="166" bestFit="1" customWidth="1"/>
    <col min="8962" max="8962" width="39.42578125" style="166" customWidth="1"/>
    <col min="8963" max="8968" width="22" style="166" customWidth="1"/>
    <col min="8969" max="8969" width="13.5703125" style="166" customWidth="1"/>
    <col min="8970" max="8970" width="14.28515625" style="166" customWidth="1"/>
    <col min="8971" max="9216" width="9.140625" style="166"/>
    <col min="9217" max="9217" width="6.28515625" style="166" bestFit="1" customWidth="1"/>
    <col min="9218" max="9218" width="39.42578125" style="166" customWidth="1"/>
    <col min="9219" max="9224" width="22" style="166" customWidth="1"/>
    <col min="9225" max="9225" width="13.5703125" style="166" customWidth="1"/>
    <col min="9226" max="9226" width="14.28515625" style="166" customWidth="1"/>
    <col min="9227" max="9472" width="9.140625" style="166"/>
    <col min="9473" max="9473" width="6.28515625" style="166" bestFit="1" customWidth="1"/>
    <col min="9474" max="9474" width="39.42578125" style="166" customWidth="1"/>
    <col min="9475" max="9480" width="22" style="166" customWidth="1"/>
    <col min="9481" max="9481" width="13.5703125" style="166" customWidth="1"/>
    <col min="9482" max="9482" width="14.28515625" style="166" customWidth="1"/>
    <col min="9483" max="9728" width="9.140625" style="166"/>
    <col min="9729" max="9729" width="6.28515625" style="166" bestFit="1" customWidth="1"/>
    <col min="9730" max="9730" width="39.42578125" style="166" customWidth="1"/>
    <col min="9731" max="9736" width="22" style="166" customWidth="1"/>
    <col min="9737" max="9737" width="13.5703125" style="166" customWidth="1"/>
    <col min="9738" max="9738" width="14.28515625" style="166" customWidth="1"/>
    <col min="9739" max="9984" width="9.140625" style="166"/>
    <col min="9985" max="9985" width="6.28515625" style="166" bestFit="1" customWidth="1"/>
    <col min="9986" max="9986" width="39.42578125" style="166" customWidth="1"/>
    <col min="9987" max="9992" width="22" style="166" customWidth="1"/>
    <col min="9993" max="9993" width="13.5703125" style="166" customWidth="1"/>
    <col min="9994" max="9994" width="14.28515625" style="166" customWidth="1"/>
    <col min="9995" max="10240" width="9.140625" style="166"/>
    <col min="10241" max="10241" width="6.28515625" style="166" bestFit="1" customWidth="1"/>
    <col min="10242" max="10242" width="39.42578125" style="166" customWidth="1"/>
    <col min="10243" max="10248" width="22" style="166" customWidth="1"/>
    <col min="10249" max="10249" width="13.5703125" style="166" customWidth="1"/>
    <col min="10250" max="10250" width="14.28515625" style="166" customWidth="1"/>
    <col min="10251" max="10496" width="9.140625" style="166"/>
    <col min="10497" max="10497" width="6.28515625" style="166" bestFit="1" customWidth="1"/>
    <col min="10498" max="10498" width="39.42578125" style="166" customWidth="1"/>
    <col min="10499" max="10504" width="22" style="166" customWidth="1"/>
    <col min="10505" max="10505" width="13.5703125" style="166" customWidth="1"/>
    <col min="10506" max="10506" width="14.28515625" style="166" customWidth="1"/>
    <col min="10507" max="10752" width="9.140625" style="166"/>
    <col min="10753" max="10753" width="6.28515625" style="166" bestFit="1" customWidth="1"/>
    <col min="10754" max="10754" width="39.42578125" style="166" customWidth="1"/>
    <col min="10755" max="10760" width="22" style="166" customWidth="1"/>
    <col min="10761" max="10761" width="13.5703125" style="166" customWidth="1"/>
    <col min="10762" max="10762" width="14.28515625" style="166" customWidth="1"/>
    <col min="10763" max="11008" width="9.140625" style="166"/>
    <col min="11009" max="11009" width="6.28515625" style="166" bestFit="1" customWidth="1"/>
    <col min="11010" max="11010" width="39.42578125" style="166" customWidth="1"/>
    <col min="11011" max="11016" width="22" style="166" customWidth="1"/>
    <col min="11017" max="11017" width="13.5703125" style="166" customWidth="1"/>
    <col min="11018" max="11018" width="14.28515625" style="166" customWidth="1"/>
    <col min="11019" max="11264" width="9.140625" style="166"/>
    <col min="11265" max="11265" width="6.28515625" style="166" bestFit="1" customWidth="1"/>
    <col min="11266" max="11266" width="39.42578125" style="166" customWidth="1"/>
    <col min="11267" max="11272" width="22" style="166" customWidth="1"/>
    <col min="11273" max="11273" width="13.5703125" style="166" customWidth="1"/>
    <col min="11274" max="11274" width="14.28515625" style="166" customWidth="1"/>
    <col min="11275" max="11520" width="9.140625" style="166"/>
    <col min="11521" max="11521" width="6.28515625" style="166" bestFit="1" customWidth="1"/>
    <col min="11522" max="11522" width="39.42578125" style="166" customWidth="1"/>
    <col min="11523" max="11528" width="22" style="166" customWidth="1"/>
    <col min="11529" max="11529" width="13.5703125" style="166" customWidth="1"/>
    <col min="11530" max="11530" width="14.28515625" style="166" customWidth="1"/>
    <col min="11531" max="11776" width="9.140625" style="166"/>
    <col min="11777" max="11777" width="6.28515625" style="166" bestFit="1" customWidth="1"/>
    <col min="11778" max="11778" width="39.42578125" style="166" customWidth="1"/>
    <col min="11779" max="11784" width="22" style="166" customWidth="1"/>
    <col min="11785" max="11785" width="13.5703125" style="166" customWidth="1"/>
    <col min="11786" max="11786" width="14.28515625" style="166" customWidth="1"/>
    <col min="11787" max="12032" width="9.140625" style="166"/>
    <col min="12033" max="12033" width="6.28515625" style="166" bestFit="1" customWidth="1"/>
    <col min="12034" max="12034" width="39.42578125" style="166" customWidth="1"/>
    <col min="12035" max="12040" width="22" style="166" customWidth="1"/>
    <col min="12041" max="12041" width="13.5703125" style="166" customWidth="1"/>
    <col min="12042" max="12042" width="14.28515625" style="166" customWidth="1"/>
    <col min="12043" max="12288" width="9.140625" style="166"/>
    <col min="12289" max="12289" width="6.28515625" style="166" bestFit="1" customWidth="1"/>
    <col min="12290" max="12290" width="39.42578125" style="166" customWidth="1"/>
    <col min="12291" max="12296" width="22" style="166" customWidth="1"/>
    <col min="12297" max="12297" width="13.5703125" style="166" customWidth="1"/>
    <col min="12298" max="12298" width="14.28515625" style="166" customWidth="1"/>
    <col min="12299" max="12544" width="9.140625" style="166"/>
    <col min="12545" max="12545" width="6.28515625" style="166" bestFit="1" customWidth="1"/>
    <col min="12546" max="12546" width="39.42578125" style="166" customWidth="1"/>
    <col min="12547" max="12552" width="22" style="166" customWidth="1"/>
    <col min="12553" max="12553" width="13.5703125" style="166" customWidth="1"/>
    <col min="12554" max="12554" width="14.28515625" style="166" customWidth="1"/>
    <col min="12555" max="12800" width="9.140625" style="166"/>
    <col min="12801" max="12801" width="6.28515625" style="166" bestFit="1" customWidth="1"/>
    <col min="12802" max="12802" width="39.42578125" style="166" customWidth="1"/>
    <col min="12803" max="12808" width="22" style="166" customWidth="1"/>
    <col min="12809" max="12809" width="13.5703125" style="166" customWidth="1"/>
    <col min="12810" max="12810" width="14.28515625" style="166" customWidth="1"/>
    <col min="12811" max="13056" width="9.140625" style="166"/>
    <col min="13057" max="13057" width="6.28515625" style="166" bestFit="1" customWidth="1"/>
    <col min="13058" max="13058" width="39.42578125" style="166" customWidth="1"/>
    <col min="13059" max="13064" width="22" style="166" customWidth="1"/>
    <col min="13065" max="13065" width="13.5703125" style="166" customWidth="1"/>
    <col min="13066" max="13066" width="14.28515625" style="166" customWidth="1"/>
    <col min="13067" max="13312" width="9.140625" style="166"/>
    <col min="13313" max="13313" width="6.28515625" style="166" bestFit="1" customWidth="1"/>
    <col min="13314" max="13314" width="39.42578125" style="166" customWidth="1"/>
    <col min="13315" max="13320" width="22" style="166" customWidth="1"/>
    <col min="13321" max="13321" width="13.5703125" style="166" customWidth="1"/>
    <col min="13322" max="13322" width="14.28515625" style="166" customWidth="1"/>
    <col min="13323" max="13568" width="9.140625" style="166"/>
    <col min="13569" max="13569" width="6.28515625" style="166" bestFit="1" customWidth="1"/>
    <col min="13570" max="13570" width="39.42578125" style="166" customWidth="1"/>
    <col min="13571" max="13576" width="22" style="166" customWidth="1"/>
    <col min="13577" max="13577" width="13.5703125" style="166" customWidth="1"/>
    <col min="13578" max="13578" width="14.28515625" style="166" customWidth="1"/>
    <col min="13579" max="13824" width="9.140625" style="166"/>
    <col min="13825" max="13825" width="6.28515625" style="166" bestFit="1" customWidth="1"/>
    <col min="13826" max="13826" width="39.42578125" style="166" customWidth="1"/>
    <col min="13827" max="13832" width="22" style="166" customWidth="1"/>
    <col min="13833" max="13833" width="13.5703125" style="166" customWidth="1"/>
    <col min="13834" max="13834" width="14.28515625" style="166" customWidth="1"/>
    <col min="13835" max="14080" width="9.140625" style="166"/>
    <col min="14081" max="14081" width="6.28515625" style="166" bestFit="1" customWidth="1"/>
    <col min="14082" max="14082" width="39.42578125" style="166" customWidth="1"/>
    <col min="14083" max="14088" width="22" style="166" customWidth="1"/>
    <col min="14089" max="14089" width="13.5703125" style="166" customWidth="1"/>
    <col min="14090" max="14090" width="14.28515625" style="166" customWidth="1"/>
    <col min="14091" max="14336" width="9.140625" style="166"/>
    <col min="14337" max="14337" width="6.28515625" style="166" bestFit="1" customWidth="1"/>
    <col min="14338" max="14338" width="39.42578125" style="166" customWidth="1"/>
    <col min="14339" max="14344" width="22" style="166" customWidth="1"/>
    <col min="14345" max="14345" width="13.5703125" style="166" customWidth="1"/>
    <col min="14346" max="14346" width="14.28515625" style="166" customWidth="1"/>
    <col min="14347" max="14592" width="9.140625" style="166"/>
    <col min="14593" max="14593" width="6.28515625" style="166" bestFit="1" customWidth="1"/>
    <col min="14594" max="14594" width="39.42578125" style="166" customWidth="1"/>
    <col min="14595" max="14600" width="22" style="166" customWidth="1"/>
    <col min="14601" max="14601" width="13.5703125" style="166" customWidth="1"/>
    <col min="14602" max="14602" width="14.28515625" style="166" customWidth="1"/>
    <col min="14603" max="14848" width="9.140625" style="166"/>
    <col min="14849" max="14849" width="6.28515625" style="166" bestFit="1" customWidth="1"/>
    <col min="14850" max="14850" width="39.42578125" style="166" customWidth="1"/>
    <col min="14851" max="14856" width="22" style="166" customWidth="1"/>
    <col min="14857" max="14857" width="13.5703125" style="166" customWidth="1"/>
    <col min="14858" max="14858" width="14.28515625" style="166" customWidth="1"/>
    <col min="14859" max="15104" width="9.140625" style="166"/>
    <col min="15105" max="15105" width="6.28515625" style="166" bestFit="1" customWidth="1"/>
    <col min="15106" max="15106" width="39.42578125" style="166" customWidth="1"/>
    <col min="15107" max="15112" width="22" style="166" customWidth="1"/>
    <col min="15113" max="15113" width="13.5703125" style="166" customWidth="1"/>
    <col min="15114" max="15114" width="14.28515625" style="166" customWidth="1"/>
    <col min="15115" max="15360" width="9.140625" style="166"/>
    <col min="15361" max="15361" width="6.28515625" style="166" bestFit="1" customWidth="1"/>
    <col min="15362" max="15362" width="39.42578125" style="166" customWidth="1"/>
    <col min="15363" max="15368" width="22" style="166" customWidth="1"/>
    <col min="15369" max="15369" width="13.5703125" style="166" customWidth="1"/>
    <col min="15370" max="15370" width="14.28515625" style="166" customWidth="1"/>
    <col min="15371" max="15616" width="9.140625" style="166"/>
    <col min="15617" max="15617" width="6.28515625" style="166" bestFit="1" customWidth="1"/>
    <col min="15618" max="15618" width="39.42578125" style="166" customWidth="1"/>
    <col min="15619" max="15624" width="22" style="166" customWidth="1"/>
    <col min="15625" max="15625" width="13.5703125" style="166" customWidth="1"/>
    <col min="15626" max="15626" width="14.28515625" style="166" customWidth="1"/>
    <col min="15627" max="15872" width="9.140625" style="166"/>
    <col min="15873" max="15873" width="6.28515625" style="166" bestFit="1" customWidth="1"/>
    <col min="15874" max="15874" width="39.42578125" style="166" customWidth="1"/>
    <col min="15875" max="15880" width="22" style="166" customWidth="1"/>
    <col min="15881" max="15881" width="13.5703125" style="166" customWidth="1"/>
    <col min="15882" max="15882" width="14.28515625" style="166" customWidth="1"/>
    <col min="15883" max="16128" width="9.140625" style="166"/>
    <col min="16129" max="16129" width="6.28515625" style="166" bestFit="1" customWidth="1"/>
    <col min="16130" max="16130" width="39.42578125" style="166" customWidth="1"/>
    <col min="16131" max="16136" width="22" style="166" customWidth="1"/>
    <col min="16137" max="16137" width="13.5703125" style="166" customWidth="1"/>
    <col min="16138" max="16138" width="14.28515625" style="166" customWidth="1"/>
    <col min="16139" max="16384" width="9.140625" style="166"/>
  </cols>
  <sheetData>
    <row r="1" spans="1:9">
      <c r="A1" s="375" t="s">
        <v>450</v>
      </c>
      <c r="B1" s="375"/>
      <c r="C1" s="375"/>
      <c r="D1" s="375"/>
      <c r="E1" s="375"/>
      <c r="F1" s="375"/>
      <c r="G1" s="375"/>
      <c r="H1" s="375"/>
      <c r="I1" s="375"/>
    </row>
    <row r="2" spans="1:9">
      <c r="A2" s="375" t="s">
        <v>451</v>
      </c>
      <c r="B2" s="375"/>
      <c r="C2" s="375"/>
      <c r="D2" s="375"/>
      <c r="E2" s="375"/>
      <c r="F2" s="375"/>
      <c r="G2" s="375"/>
      <c r="H2" s="375"/>
      <c r="I2" s="375"/>
    </row>
    <row r="4" spans="1:9" s="170" customFormat="1">
      <c r="A4" s="167" t="s">
        <v>452</v>
      </c>
      <c r="B4" s="168" t="s">
        <v>453</v>
      </c>
      <c r="C4" s="169">
        <v>13</v>
      </c>
      <c r="D4" s="169">
        <f>C4+1</f>
        <v>14</v>
      </c>
      <c r="E4" s="169">
        <f>D4+1</f>
        <v>15</v>
      </c>
      <c r="F4" s="169">
        <f>E4+1</f>
        <v>16</v>
      </c>
      <c r="G4" s="169">
        <f>F4+1</f>
        <v>17</v>
      </c>
      <c r="H4" s="169">
        <f>G4+1</f>
        <v>18</v>
      </c>
      <c r="I4" s="169" t="s">
        <v>454</v>
      </c>
    </row>
    <row r="5" spans="1:9">
      <c r="A5" s="171">
        <v>10</v>
      </c>
      <c r="B5" s="166" t="s">
        <v>455</v>
      </c>
      <c r="C5" s="172">
        <f t="shared" ref="C5:H5" si="0">C66</f>
        <v>150036.73433333333</v>
      </c>
      <c r="D5" s="172">
        <f t="shared" si="0"/>
        <v>152908.12966666667</v>
      </c>
      <c r="E5" s="172">
        <f t="shared" si="0"/>
        <v>155779.52499999999</v>
      </c>
      <c r="F5" s="172">
        <f t="shared" si="0"/>
        <v>158650.92033333331</v>
      </c>
      <c r="G5" s="172">
        <f t="shared" si="0"/>
        <v>161522.31566666666</v>
      </c>
      <c r="H5" s="172">
        <f t="shared" si="0"/>
        <v>164393.71100000001</v>
      </c>
    </row>
    <row r="6" spans="1:9">
      <c r="A6" s="171">
        <f>A5+2</f>
        <v>12</v>
      </c>
      <c r="B6" s="166" t="s">
        <v>456</v>
      </c>
      <c r="C6" s="172">
        <f t="shared" ref="C6:H6" si="1">C77</f>
        <v>168020.93833333335</v>
      </c>
      <c r="D6" s="172">
        <f t="shared" si="1"/>
        <v>172517.79200000002</v>
      </c>
      <c r="E6" s="172">
        <f t="shared" si="1"/>
        <v>177014.64566666668</v>
      </c>
      <c r="F6" s="172">
        <f t="shared" si="1"/>
        <v>181511.49933333334</v>
      </c>
      <c r="G6" s="172">
        <f t="shared" si="1"/>
        <v>186008.35299999994</v>
      </c>
      <c r="H6" s="172">
        <f t="shared" si="1"/>
        <v>190505.20666666667</v>
      </c>
    </row>
    <row r="7" spans="1:9">
      <c r="A7" s="171">
        <f>A6+1</f>
        <v>13</v>
      </c>
      <c r="B7" s="166" t="s">
        <v>457</v>
      </c>
      <c r="C7" s="172">
        <f t="shared" ref="C7:H7" si="2">C88</f>
        <v>183037.25666666665</v>
      </c>
      <c r="D7" s="172">
        <f t="shared" si="2"/>
        <v>187769.10266666667</v>
      </c>
      <c r="E7" s="172">
        <f t="shared" si="2"/>
        <v>192500.94866666663</v>
      </c>
      <c r="F7" s="172">
        <f t="shared" si="2"/>
        <v>197232.79466666665</v>
      </c>
      <c r="G7" s="172">
        <f t="shared" si="2"/>
        <v>201964.64066666667</v>
      </c>
      <c r="H7" s="172">
        <f t="shared" si="2"/>
        <v>206696.48666666663</v>
      </c>
    </row>
    <row r="8" spans="1:9">
      <c r="A8" s="171">
        <f>A7+1</f>
        <v>14</v>
      </c>
      <c r="B8" s="166" t="s">
        <v>458</v>
      </c>
      <c r="C8" s="172">
        <f t="shared" ref="C8:H8" si="3">C99</f>
        <v>198117.46166666667</v>
      </c>
      <c r="D8" s="172">
        <f t="shared" si="3"/>
        <v>202907.73666666663</v>
      </c>
      <c r="E8" s="172">
        <f t="shared" si="3"/>
        <v>207698.01166666666</v>
      </c>
      <c r="F8" s="172">
        <f t="shared" si="3"/>
        <v>212488.28666666662</v>
      </c>
      <c r="G8" s="172">
        <f t="shared" si="3"/>
        <v>217278.56166666665</v>
      </c>
      <c r="H8" s="172">
        <f t="shared" si="3"/>
        <v>222068.83666666667</v>
      </c>
    </row>
    <row r="9" spans="1:9">
      <c r="A9" s="171">
        <f>A8+1</f>
        <v>15</v>
      </c>
      <c r="B9" s="166" t="s">
        <v>459</v>
      </c>
      <c r="C9" s="172">
        <f t="shared" ref="C9:H9" si="4">C110</f>
        <v>215123.98733333335</v>
      </c>
      <c r="D9" s="172">
        <f t="shared" si="4"/>
        <v>220041.74166666664</v>
      </c>
      <c r="E9" s="172">
        <f t="shared" si="4"/>
        <v>224959.49600000004</v>
      </c>
      <c r="F9" s="172">
        <f t="shared" si="4"/>
        <v>229877.25033333333</v>
      </c>
      <c r="G9" s="172">
        <f t="shared" si="4"/>
        <v>234795.00466666667</v>
      </c>
      <c r="H9" s="172">
        <f t="shared" si="4"/>
        <v>239712.75899999996</v>
      </c>
    </row>
    <row r="10" spans="1:9">
      <c r="A10" s="171">
        <f>A9+1</f>
        <v>16</v>
      </c>
      <c r="B10" s="166" t="s">
        <v>460</v>
      </c>
      <c r="C10" s="172">
        <f t="shared" ref="C10:H10" si="5">C121</f>
        <v>233545.92233333335</v>
      </c>
      <c r="D10" s="172">
        <f t="shared" si="5"/>
        <v>240002.06899999996</v>
      </c>
      <c r="E10" s="172">
        <f t="shared" si="5"/>
        <v>246458.21566666663</v>
      </c>
      <c r="F10" s="172">
        <f t="shared" si="5"/>
        <v>252914.36233333324</v>
      </c>
      <c r="G10" s="172">
        <f t="shared" si="5"/>
        <v>259370.50899999996</v>
      </c>
      <c r="H10" s="172">
        <f t="shared" si="5"/>
        <v>265826.65566666657</v>
      </c>
    </row>
    <row r="11" spans="1:9">
      <c r="A11" s="171">
        <f>A10+1</f>
        <v>17</v>
      </c>
      <c r="B11" s="166" t="s">
        <v>461</v>
      </c>
      <c r="C11" s="172">
        <f t="shared" ref="C11:H11" si="6">C132</f>
        <v>255696.89266666665</v>
      </c>
      <c r="D11" s="172">
        <f t="shared" si="6"/>
        <v>263023.30266666668</v>
      </c>
      <c r="E11" s="172">
        <f t="shared" si="6"/>
        <v>270349.7126666666</v>
      </c>
      <c r="F11" s="172">
        <f t="shared" si="6"/>
        <v>277676.12266666669</v>
      </c>
      <c r="G11" s="172">
        <f t="shared" si="6"/>
        <v>285002.53266666667</v>
      </c>
      <c r="H11" s="172">
        <f t="shared" si="6"/>
        <v>292328.94266666664</v>
      </c>
    </row>
    <row r="12" spans="1:9" s="174" customFormat="1">
      <c r="A12" s="173" t="s">
        <v>454</v>
      </c>
      <c r="B12" s="174" t="s">
        <v>462</v>
      </c>
    </row>
    <row r="16" spans="1:9">
      <c r="C16" s="172"/>
      <c r="D16" s="172"/>
    </row>
    <row r="17" spans="1:9">
      <c r="A17" s="167" t="s">
        <v>452</v>
      </c>
      <c r="B17" s="168" t="s">
        <v>463</v>
      </c>
      <c r="C17" s="169">
        <v>13</v>
      </c>
      <c r="D17" s="169">
        <f>C17+1</f>
        <v>14</v>
      </c>
      <c r="E17" s="169">
        <f>D17+1</f>
        <v>15</v>
      </c>
      <c r="F17" s="169">
        <f>E17+1</f>
        <v>16</v>
      </c>
      <c r="G17" s="169">
        <f>F17+1</f>
        <v>17</v>
      </c>
      <c r="H17" s="169">
        <f>G17+1</f>
        <v>18</v>
      </c>
      <c r="I17" s="169" t="s">
        <v>454</v>
      </c>
    </row>
    <row r="18" spans="1:9">
      <c r="A18" s="171">
        <v>1</v>
      </c>
      <c r="B18" s="166" t="s">
        <v>464</v>
      </c>
      <c r="C18" s="172">
        <f t="shared" ref="C18:H18" si="7">C57</f>
        <v>39000.015833333331</v>
      </c>
      <c r="D18" s="172">
        <f t="shared" si="7"/>
        <v>40025.514166666668</v>
      </c>
      <c r="E18" s="172">
        <f t="shared" si="7"/>
        <v>41051.012499999997</v>
      </c>
      <c r="F18" s="172">
        <f t="shared" si="7"/>
        <v>42076.510833333326</v>
      </c>
      <c r="G18" s="172">
        <f t="shared" si="7"/>
        <v>43102.009166666663</v>
      </c>
      <c r="H18" s="172">
        <f t="shared" si="7"/>
        <v>44127.5075</v>
      </c>
    </row>
    <row r="19" spans="1:9">
      <c r="A19" s="171">
        <f t="shared" ref="A19:A24" si="8">A18+1</f>
        <v>2</v>
      </c>
      <c r="B19" s="166" t="s">
        <v>465</v>
      </c>
      <c r="C19" s="172">
        <f t="shared" ref="C19:H19" si="9">C68</f>
        <v>45422.945833333331</v>
      </c>
      <c r="D19" s="172">
        <f t="shared" si="9"/>
        <v>47028.964999999997</v>
      </c>
      <c r="E19" s="172">
        <f t="shared" si="9"/>
        <v>48634.984166666662</v>
      </c>
      <c r="F19" s="172">
        <f t="shared" si="9"/>
        <v>50241.003333333327</v>
      </c>
      <c r="G19" s="172">
        <f t="shared" si="9"/>
        <v>51847.022499999992</v>
      </c>
      <c r="H19" s="172">
        <f t="shared" si="9"/>
        <v>53453.041666666657</v>
      </c>
    </row>
    <row r="20" spans="1:9">
      <c r="A20" s="171">
        <f t="shared" si="8"/>
        <v>3</v>
      </c>
      <c r="B20" s="166" t="s">
        <v>466</v>
      </c>
      <c r="C20" s="172">
        <f t="shared" ref="C20:H20" si="10">C79</f>
        <v>50785.916666666664</v>
      </c>
      <c r="D20" s="172">
        <f t="shared" si="10"/>
        <v>52475.861666666664</v>
      </c>
      <c r="E20" s="172">
        <f t="shared" si="10"/>
        <v>54165.806666666664</v>
      </c>
      <c r="F20" s="172">
        <f t="shared" si="10"/>
        <v>55855.751666666656</v>
      </c>
      <c r="G20" s="172">
        <f t="shared" si="10"/>
        <v>57545.696666666656</v>
      </c>
      <c r="H20" s="172">
        <f t="shared" si="10"/>
        <v>59235.641666666656</v>
      </c>
    </row>
    <row r="21" spans="1:9">
      <c r="A21" s="171">
        <f t="shared" si="8"/>
        <v>4</v>
      </c>
      <c r="B21" s="166" t="s">
        <v>467</v>
      </c>
      <c r="C21" s="172">
        <f t="shared" ref="C21:H21" si="11">C90</f>
        <v>56171.704166666663</v>
      </c>
      <c r="D21" s="172">
        <f t="shared" si="11"/>
        <v>57882.516666666663</v>
      </c>
      <c r="E21" s="172">
        <f t="shared" si="11"/>
        <v>59593.329166666663</v>
      </c>
      <c r="F21" s="172">
        <f t="shared" si="11"/>
        <v>61304.141666666663</v>
      </c>
      <c r="G21" s="172">
        <f t="shared" si="11"/>
        <v>63014.954166666663</v>
      </c>
      <c r="H21" s="172">
        <f t="shared" si="11"/>
        <v>64725.766666666663</v>
      </c>
    </row>
    <row r="22" spans="1:9">
      <c r="A22" s="171">
        <f t="shared" si="8"/>
        <v>5</v>
      </c>
      <c r="B22" s="166" t="s">
        <v>468</v>
      </c>
      <c r="C22" s="172">
        <f t="shared" ref="C22:H22" si="12">C101</f>
        <v>62245.46333333334</v>
      </c>
      <c r="D22" s="172">
        <f t="shared" si="12"/>
        <v>64001.804166666669</v>
      </c>
      <c r="E22" s="172">
        <f t="shared" si="12"/>
        <v>65758.145000000004</v>
      </c>
      <c r="F22" s="172">
        <f t="shared" si="12"/>
        <v>67514.485833333325</v>
      </c>
      <c r="G22" s="172">
        <f t="shared" si="12"/>
        <v>69270.82666666666</v>
      </c>
      <c r="H22" s="172">
        <f t="shared" si="12"/>
        <v>71027.167499999996</v>
      </c>
    </row>
    <row r="23" spans="1:9">
      <c r="A23" s="171">
        <f t="shared" si="8"/>
        <v>6</v>
      </c>
      <c r="B23" s="166" t="s">
        <v>469</v>
      </c>
      <c r="C23" s="172">
        <f t="shared" ref="C23:H23" si="13">C112</f>
        <v>68824.72583333333</v>
      </c>
      <c r="D23" s="172">
        <f t="shared" si="13"/>
        <v>71130.492499999993</v>
      </c>
      <c r="E23" s="172">
        <f t="shared" si="13"/>
        <v>73436.259166666656</v>
      </c>
      <c r="F23" s="172">
        <f t="shared" si="13"/>
        <v>75742.025833333319</v>
      </c>
      <c r="G23" s="172">
        <f t="shared" si="13"/>
        <v>78047.792499999981</v>
      </c>
      <c r="H23" s="172">
        <f t="shared" si="13"/>
        <v>80353.559166666644</v>
      </c>
    </row>
    <row r="24" spans="1:9">
      <c r="A24" s="171">
        <f t="shared" si="8"/>
        <v>7</v>
      </c>
      <c r="B24" s="166" t="s">
        <v>470</v>
      </c>
      <c r="C24" s="172">
        <f t="shared" ref="C24:H24" si="14">C123</f>
        <v>76735.786666666667</v>
      </c>
      <c r="D24" s="172">
        <f t="shared" si="14"/>
        <v>79352.361666666664</v>
      </c>
      <c r="E24" s="172">
        <f t="shared" si="14"/>
        <v>81968.936666666661</v>
      </c>
      <c r="F24" s="172">
        <f t="shared" si="14"/>
        <v>84585.511666666673</v>
      </c>
      <c r="G24" s="172">
        <f t="shared" si="14"/>
        <v>87202.08666666667</v>
      </c>
      <c r="H24" s="172">
        <f t="shared" si="14"/>
        <v>89818.661666666667</v>
      </c>
    </row>
    <row r="25" spans="1:9" s="174" customFormat="1">
      <c r="A25" s="173" t="s">
        <v>454</v>
      </c>
      <c r="B25" s="174" t="s">
        <v>471</v>
      </c>
    </row>
    <row r="31" spans="1:9">
      <c r="A31" s="167" t="s">
        <v>452</v>
      </c>
      <c r="B31" s="168" t="s">
        <v>472</v>
      </c>
      <c r="C31" s="169">
        <v>13</v>
      </c>
      <c r="D31" s="169">
        <f>C31+1</f>
        <v>14</v>
      </c>
      <c r="E31" s="169">
        <f>D31+1</f>
        <v>15</v>
      </c>
      <c r="F31" s="169">
        <f>E31+1</f>
        <v>16</v>
      </c>
      <c r="G31" s="169">
        <f>F31+1</f>
        <v>17</v>
      </c>
      <c r="H31" s="169">
        <f>G31+1</f>
        <v>18</v>
      </c>
      <c r="I31" s="169" t="s">
        <v>454</v>
      </c>
    </row>
    <row r="32" spans="1:9">
      <c r="A32" s="171">
        <v>1</v>
      </c>
      <c r="B32" s="166" t="s">
        <v>473</v>
      </c>
      <c r="C32" s="172">
        <f t="shared" ref="C32:H32" si="15">SUM(C58:C65)</f>
        <v>111036.71849999999</v>
      </c>
      <c r="D32" s="172">
        <f t="shared" si="15"/>
        <v>112882.6155</v>
      </c>
      <c r="E32" s="172">
        <f t="shared" si="15"/>
        <v>114728.51250000001</v>
      </c>
      <c r="F32" s="172">
        <f t="shared" si="15"/>
        <v>116574.40949999998</v>
      </c>
      <c r="G32" s="172">
        <f t="shared" si="15"/>
        <v>118420.30649999999</v>
      </c>
      <c r="H32" s="172">
        <f t="shared" si="15"/>
        <v>120266.2035</v>
      </c>
    </row>
    <row r="33" spans="1:8">
      <c r="A33" s="171">
        <f t="shared" ref="A33:A38" si="16">A32+1</f>
        <v>2</v>
      </c>
      <c r="B33" s="166" t="s">
        <v>474</v>
      </c>
      <c r="C33" s="172">
        <f t="shared" ref="C33:H33" si="17">SUM(C69:C76)</f>
        <v>122597.99249999998</v>
      </c>
      <c r="D33" s="172">
        <f t="shared" si="17"/>
        <v>125488.82699999998</v>
      </c>
      <c r="E33" s="172">
        <f t="shared" si="17"/>
        <v>128379.66149999997</v>
      </c>
      <c r="F33" s="172">
        <f t="shared" si="17"/>
        <v>131270.49599999998</v>
      </c>
      <c r="G33" s="172">
        <f t="shared" si="17"/>
        <v>134161.33049999998</v>
      </c>
      <c r="H33" s="172">
        <f t="shared" si="17"/>
        <v>137052.16499999998</v>
      </c>
    </row>
    <row r="34" spans="1:8">
      <c r="A34" s="171">
        <f t="shared" si="16"/>
        <v>3</v>
      </c>
      <c r="B34" s="166" t="s">
        <v>475</v>
      </c>
      <c r="C34" s="172">
        <f>SUM(C80:C87)</f>
        <v>132251.34</v>
      </c>
      <c r="D34" s="172">
        <f>SUM(D84:D87)</f>
        <v>77632.006250000006</v>
      </c>
      <c r="E34" s="172">
        <f>SUM(E84:E87)</f>
        <v>78899.464999999997</v>
      </c>
      <c r="F34" s="172">
        <f>SUM(F84:F87)</f>
        <v>80166.923749999987</v>
      </c>
      <c r="G34" s="172">
        <f>SUM(G84:G87)</f>
        <v>81434.382499999992</v>
      </c>
      <c r="H34" s="172">
        <f>SUM(H84:H87)</f>
        <v>82701.841249999998</v>
      </c>
    </row>
    <row r="35" spans="1:8">
      <c r="A35" s="171">
        <f t="shared" si="16"/>
        <v>4</v>
      </c>
      <c r="B35" s="166" t="s">
        <v>476</v>
      </c>
      <c r="C35" s="172">
        <f t="shared" ref="C35:H35" si="18">SUM(C91:C98)</f>
        <v>141945.75750000001</v>
      </c>
      <c r="D35" s="172">
        <f t="shared" si="18"/>
        <v>145025.22</v>
      </c>
      <c r="E35" s="172">
        <f t="shared" si="18"/>
        <v>148104.6825</v>
      </c>
      <c r="F35" s="172">
        <f t="shared" si="18"/>
        <v>151184.14499999999</v>
      </c>
      <c r="G35" s="172">
        <f t="shared" si="18"/>
        <v>154263.60749999998</v>
      </c>
      <c r="H35" s="172">
        <f t="shared" si="18"/>
        <v>157343.07</v>
      </c>
    </row>
    <row r="36" spans="1:8">
      <c r="A36" s="171">
        <f t="shared" si="16"/>
        <v>5</v>
      </c>
      <c r="B36" s="166" t="s">
        <v>477</v>
      </c>
      <c r="C36" s="172">
        <f t="shared" ref="C36:H36" si="19">SUM(C102:C109)</f>
        <v>152878.52400000003</v>
      </c>
      <c r="D36" s="172">
        <f t="shared" si="19"/>
        <v>156039.9375</v>
      </c>
      <c r="E36" s="172">
        <f t="shared" si="19"/>
        <v>159201.35100000002</v>
      </c>
      <c r="F36" s="172">
        <f t="shared" si="19"/>
        <v>162362.76449999999</v>
      </c>
      <c r="G36" s="172">
        <f t="shared" si="19"/>
        <v>165524.17799999999</v>
      </c>
      <c r="H36" s="172">
        <f t="shared" si="19"/>
        <v>168685.59149999998</v>
      </c>
    </row>
    <row r="37" spans="1:8">
      <c r="A37" s="171">
        <f t="shared" si="16"/>
        <v>6</v>
      </c>
      <c r="B37" s="166" t="s">
        <v>478</v>
      </c>
      <c r="C37" s="172">
        <f t="shared" ref="C37:H37" si="20">SUM(C113:C120)</f>
        <v>164721.19649999999</v>
      </c>
      <c r="D37" s="172">
        <f t="shared" si="20"/>
        <v>168871.5765</v>
      </c>
      <c r="E37" s="172">
        <f t="shared" si="20"/>
        <v>173021.95649999997</v>
      </c>
      <c r="F37" s="172">
        <f t="shared" si="20"/>
        <v>177172.33649999998</v>
      </c>
      <c r="G37" s="172">
        <f t="shared" si="20"/>
        <v>181322.71649999998</v>
      </c>
      <c r="H37" s="172">
        <f t="shared" si="20"/>
        <v>185473.09649999993</v>
      </c>
    </row>
    <row r="38" spans="1:8">
      <c r="A38" s="171">
        <f t="shared" si="16"/>
        <v>7</v>
      </c>
      <c r="B38" s="166" t="s">
        <v>479</v>
      </c>
      <c r="C38" s="172">
        <f t="shared" ref="C38:H38" si="21">SUM(C124:C131)</f>
        <v>178961.10599999997</v>
      </c>
      <c r="D38" s="172">
        <f t="shared" si="21"/>
        <v>183670.94099999999</v>
      </c>
      <c r="E38" s="172">
        <f t="shared" si="21"/>
        <v>188380.77600000001</v>
      </c>
      <c r="F38" s="172">
        <f t="shared" si="21"/>
        <v>193090.61100000003</v>
      </c>
      <c r="G38" s="172">
        <f t="shared" si="21"/>
        <v>197800.446</v>
      </c>
      <c r="H38" s="172">
        <f t="shared" si="21"/>
        <v>202510.28100000002</v>
      </c>
    </row>
    <row r="39" spans="1:8" s="174" customFormat="1">
      <c r="A39" s="173" t="s">
        <v>454</v>
      </c>
      <c r="B39" s="174" t="s">
        <v>480</v>
      </c>
    </row>
    <row r="42" spans="1:8">
      <c r="A42" s="171" t="s">
        <v>481</v>
      </c>
      <c r="B42" s="170" t="s">
        <v>482</v>
      </c>
    </row>
    <row r="46" spans="1:8">
      <c r="C46" s="175"/>
      <c r="D46" s="175"/>
    </row>
    <row r="47" spans="1:8">
      <c r="C47" s="176"/>
    </row>
    <row r="51" spans="1:9" hidden="1"/>
    <row r="52" spans="1:9" s="170" customFormat="1" hidden="1">
      <c r="A52" s="375" t="s">
        <v>450</v>
      </c>
      <c r="B52" s="375"/>
      <c r="C52" s="375"/>
      <c r="D52" s="375"/>
      <c r="E52" s="375"/>
      <c r="F52" s="375"/>
      <c r="G52" s="375"/>
      <c r="H52" s="375"/>
      <c r="I52" s="375"/>
    </row>
    <row r="53" spans="1:9" s="170" customFormat="1" hidden="1">
      <c r="A53" s="375" t="s">
        <v>451</v>
      </c>
      <c r="B53" s="375"/>
      <c r="C53" s="375"/>
      <c r="D53" s="375"/>
      <c r="E53" s="375"/>
      <c r="F53" s="375"/>
      <c r="G53" s="375"/>
      <c r="H53" s="375"/>
      <c r="I53" s="375"/>
    </row>
    <row r="54" spans="1:9" s="170" customFormat="1" ht="7.5" hidden="1" customHeight="1">
      <c r="A54" s="177"/>
      <c r="B54" s="177"/>
      <c r="C54" s="177"/>
      <c r="D54" s="177"/>
      <c r="E54" s="177"/>
      <c r="F54" s="177"/>
      <c r="G54" s="177"/>
      <c r="H54" s="177"/>
      <c r="I54" s="177"/>
    </row>
    <row r="55" spans="1:9" s="170" customFormat="1" ht="12" hidden="1" customHeight="1">
      <c r="A55" s="178" t="s">
        <v>452</v>
      </c>
      <c r="B55" s="168" t="s">
        <v>453</v>
      </c>
      <c r="C55" s="169">
        <v>13</v>
      </c>
      <c r="D55" s="169">
        <f>C55+1</f>
        <v>14</v>
      </c>
      <c r="E55" s="169">
        <f>D55+1</f>
        <v>15</v>
      </c>
      <c r="F55" s="169">
        <f>E55+1</f>
        <v>16</v>
      </c>
      <c r="G55" s="169">
        <f>F55+1</f>
        <v>17</v>
      </c>
      <c r="H55" s="169">
        <f>G55+1</f>
        <v>18</v>
      </c>
      <c r="I55" s="179" t="s">
        <v>483</v>
      </c>
    </row>
    <row r="56" spans="1:9" s="183" customFormat="1" ht="18.75" hidden="1" customHeight="1">
      <c r="A56" s="376">
        <v>10</v>
      </c>
      <c r="B56" s="180" t="s">
        <v>484</v>
      </c>
      <c r="C56" s="181">
        <v>468000.19</v>
      </c>
      <c r="D56" s="181">
        <f>C56+$I$56</f>
        <v>480306.17</v>
      </c>
      <c r="E56" s="181">
        <f>D56+$I$56</f>
        <v>492612.14999999997</v>
      </c>
      <c r="F56" s="181">
        <f>E56+$I$56</f>
        <v>504918.12999999995</v>
      </c>
      <c r="G56" s="181">
        <f>F56+$I$56</f>
        <v>517224.10999999993</v>
      </c>
      <c r="H56" s="181">
        <f>G56+$I$56</f>
        <v>529530.09</v>
      </c>
      <c r="I56" s="182">
        <v>12305.98</v>
      </c>
    </row>
    <row r="57" spans="1:9" s="187" customFormat="1" ht="18.75" hidden="1" customHeight="1">
      <c r="A57" s="376"/>
      <c r="B57" s="184" t="s">
        <v>485</v>
      </c>
      <c r="C57" s="185">
        <f t="shared" ref="C57:I57" si="22">C56/12</f>
        <v>39000.015833333331</v>
      </c>
      <c r="D57" s="185">
        <f t="shared" si="22"/>
        <v>40025.514166666668</v>
      </c>
      <c r="E57" s="185">
        <f t="shared" si="22"/>
        <v>41051.012499999997</v>
      </c>
      <c r="F57" s="185">
        <f t="shared" si="22"/>
        <v>42076.510833333326</v>
      </c>
      <c r="G57" s="185">
        <f t="shared" si="22"/>
        <v>43102.009166666663</v>
      </c>
      <c r="H57" s="185">
        <f t="shared" si="22"/>
        <v>44127.5075</v>
      </c>
      <c r="I57" s="186">
        <f t="shared" si="22"/>
        <v>1025.4983333333332</v>
      </c>
    </row>
    <row r="58" spans="1:9" s="187" customFormat="1" ht="18.75" hidden="1" customHeight="1">
      <c r="A58" s="376"/>
      <c r="B58" s="184" t="s">
        <v>486</v>
      </c>
      <c r="C58" s="188">
        <f t="shared" ref="C58:H58" si="23">C57*0.5</f>
        <v>19500.007916666666</v>
      </c>
      <c r="D58" s="188">
        <f t="shared" si="23"/>
        <v>20012.757083333334</v>
      </c>
      <c r="E58" s="188">
        <f t="shared" si="23"/>
        <v>20525.506249999999</v>
      </c>
      <c r="F58" s="188">
        <f t="shared" si="23"/>
        <v>21038.255416666663</v>
      </c>
      <c r="G58" s="188">
        <f t="shared" si="23"/>
        <v>21551.004583333332</v>
      </c>
      <c r="H58" s="188">
        <f t="shared" si="23"/>
        <v>22063.75375</v>
      </c>
      <c r="I58" s="189"/>
    </row>
    <row r="59" spans="1:9" s="187" customFormat="1" ht="18.75" hidden="1" customHeight="1">
      <c r="A59" s="376"/>
      <c r="B59" s="184" t="s">
        <v>487</v>
      </c>
      <c r="C59" s="188">
        <f t="shared" ref="C59:H59" si="24">C57*0.4</f>
        <v>15600.006333333333</v>
      </c>
      <c r="D59" s="188">
        <f t="shared" si="24"/>
        <v>16010.205666666669</v>
      </c>
      <c r="E59" s="188">
        <f t="shared" si="24"/>
        <v>16420.404999999999</v>
      </c>
      <c r="F59" s="188">
        <f t="shared" si="24"/>
        <v>16830.604333333333</v>
      </c>
      <c r="G59" s="188">
        <f t="shared" si="24"/>
        <v>17240.803666666667</v>
      </c>
      <c r="H59" s="188">
        <f t="shared" si="24"/>
        <v>17651.003000000001</v>
      </c>
      <c r="I59" s="189"/>
    </row>
    <row r="60" spans="1:9" s="187" customFormat="1" ht="18.75" hidden="1" customHeight="1">
      <c r="A60" s="376"/>
      <c r="B60" s="184" t="s">
        <v>488</v>
      </c>
      <c r="C60" s="188">
        <v>2561.58</v>
      </c>
      <c r="D60" s="188">
        <f>C60</f>
        <v>2561.58</v>
      </c>
      <c r="E60" s="188">
        <f>D60</f>
        <v>2561.58</v>
      </c>
      <c r="F60" s="188">
        <f>E60</f>
        <v>2561.58</v>
      </c>
      <c r="G60" s="188">
        <f>F60</f>
        <v>2561.58</v>
      </c>
      <c r="H60" s="188">
        <f>G60</f>
        <v>2561.58</v>
      </c>
      <c r="I60" s="189"/>
    </row>
    <row r="61" spans="1:9" s="187" customFormat="1" ht="18.75" hidden="1" customHeight="1">
      <c r="A61" s="376"/>
      <c r="B61" s="184" t="s">
        <v>489</v>
      </c>
      <c r="C61" s="188">
        <f t="shared" ref="C61:H61" si="25">C57*0.15</f>
        <v>5850.0023749999991</v>
      </c>
      <c r="D61" s="188">
        <f t="shared" si="25"/>
        <v>6003.8271249999998</v>
      </c>
      <c r="E61" s="188">
        <f t="shared" si="25"/>
        <v>6157.6518749999996</v>
      </c>
      <c r="F61" s="188">
        <f t="shared" si="25"/>
        <v>6311.4766249999984</v>
      </c>
      <c r="G61" s="188">
        <f t="shared" si="25"/>
        <v>6465.3013749999991</v>
      </c>
      <c r="H61" s="188">
        <f t="shared" si="25"/>
        <v>6619.1261249999998</v>
      </c>
      <c r="I61" s="189"/>
    </row>
    <row r="62" spans="1:9" s="187" customFormat="1" ht="18.75" hidden="1" customHeight="1">
      <c r="A62" s="376"/>
      <c r="B62" s="184" t="s">
        <v>490</v>
      </c>
      <c r="C62" s="188">
        <f t="shared" ref="C62:H62" si="26">C57*0.5</f>
        <v>19500.007916666666</v>
      </c>
      <c r="D62" s="188">
        <f t="shared" si="26"/>
        <v>20012.757083333334</v>
      </c>
      <c r="E62" s="188">
        <f t="shared" si="26"/>
        <v>20525.506249999999</v>
      </c>
      <c r="F62" s="188">
        <f t="shared" si="26"/>
        <v>21038.255416666663</v>
      </c>
      <c r="G62" s="188">
        <f t="shared" si="26"/>
        <v>21551.004583333332</v>
      </c>
      <c r="H62" s="188">
        <f t="shared" si="26"/>
        <v>22063.75375</v>
      </c>
      <c r="I62" s="189"/>
    </row>
    <row r="63" spans="1:9" s="187" customFormat="1" ht="18.75" hidden="1" customHeight="1">
      <c r="A63" s="376"/>
      <c r="B63" s="184" t="s">
        <v>491</v>
      </c>
      <c r="C63" s="188">
        <f t="shared" ref="C63:H63" si="27">C57*0.25</f>
        <v>9750.0039583333328</v>
      </c>
      <c r="D63" s="188">
        <f t="shared" si="27"/>
        <v>10006.378541666667</v>
      </c>
      <c r="E63" s="188">
        <f t="shared" si="27"/>
        <v>10262.753124999999</v>
      </c>
      <c r="F63" s="188">
        <f t="shared" si="27"/>
        <v>10519.127708333332</v>
      </c>
      <c r="G63" s="188">
        <f t="shared" si="27"/>
        <v>10775.502291666666</v>
      </c>
      <c r="H63" s="188">
        <f t="shared" si="27"/>
        <v>11031.876875</v>
      </c>
      <c r="I63" s="189"/>
    </row>
    <row r="64" spans="1:9" s="187" customFormat="1" ht="18.75" hidden="1" customHeight="1">
      <c r="A64" s="376"/>
      <c r="B64" s="184" t="s">
        <v>492</v>
      </c>
      <c r="C64" s="188">
        <v>32175.11</v>
      </c>
      <c r="D64" s="188">
        <f t="shared" ref="D64:H65" si="28">C64</f>
        <v>32175.11</v>
      </c>
      <c r="E64" s="188">
        <f t="shared" si="28"/>
        <v>32175.11</v>
      </c>
      <c r="F64" s="188">
        <f t="shared" si="28"/>
        <v>32175.11</v>
      </c>
      <c r="G64" s="188">
        <f t="shared" si="28"/>
        <v>32175.11</v>
      </c>
      <c r="H64" s="188">
        <f t="shared" si="28"/>
        <v>32175.11</v>
      </c>
      <c r="I64" s="189"/>
    </row>
    <row r="65" spans="1:9" s="187" customFormat="1" ht="18.75" hidden="1" customHeight="1">
      <c r="A65" s="376"/>
      <c r="B65" s="184" t="s">
        <v>493</v>
      </c>
      <c r="C65" s="188">
        <v>6100</v>
      </c>
      <c r="D65" s="188">
        <f t="shared" si="28"/>
        <v>6100</v>
      </c>
      <c r="E65" s="188">
        <f t="shared" si="28"/>
        <v>6100</v>
      </c>
      <c r="F65" s="188">
        <f t="shared" si="28"/>
        <v>6100</v>
      </c>
      <c r="G65" s="188">
        <f t="shared" si="28"/>
        <v>6100</v>
      </c>
      <c r="H65" s="188">
        <f t="shared" si="28"/>
        <v>6100</v>
      </c>
      <c r="I65" s="189"/>
    </row>
    <row r="66" spans="1:9" s="193" customFormat="1" ht="18.75" hidden="1" customHeight="1">
      <c r="A66" s="376"/>
      <c r="B66" s="190" t="s">
        <v>455</v>
      </c>
      <c r="C66" s="191">
        <f t="shared" ref="C66:H66" si="29">SUM(C57:C65)</f>
        <v>150036.73433333333</v>
      </c>
      <c r="D66" s="191">
        <f t="shared" si="29"/>
        <v>152908.12966666667</v>
      </c>
      <c r="E66" s="191">
        <f t="shared" si="29"/>
        <v>155779.52499999999</v>
      </c>
      <c r="F66" s="191">
        <f t="shared" si="29"/>
        <v>158650.92033333331</v>
      </c>
      <c r="G66" s="191">
        <f t="shared" si="29"/>
        <v>161522.31566666666</v>
      </c>
      <c r="H66" s="191">
        <f t="shared" si="29"/>
        <v>164393.71100000001</v>
      </c>
      <c r="I66" s="192"/>
    </row>
    <row r="67" spans="1:9" s="183" customFormat="1" ht="18.75" hidden="1" customHeight="1">
      <c r="A67" s="376">
        <v>12</v>
      </c>
      <c r="B67" s="180" t="s">
        <v>484</v>
      </c>
      <c r="C67" s="181">
        <v>545075.35</v>
      </c>
      <c r="D67" s="181">
        <f>C67+$I$67</f>
        <v>564347.57999999996</v>
      </c>
      <c r="E67" s="181">
        <f>D67+$I$67</f>
        <v>583619.80999999994</v>
      </c>
      <c r="F67" s="181">
        <f>E67+$I$67</f>
        <v>602892.03999999992</v>
      </c>
      <c r="G67" s="181">
        <f>F67+$I$67</f>
        <v>622164.2699999999</v>
      </c>
      <c r="H67" s="181">
        <f>G67+$I$67</f>
        <v>641436.49999999988</v>
      </c>
      <c r="I67" s="182">
        <v>19272.23</v>
      </c>
    </row>
    <row r="68" spans="1:9" s="187" customFormat="1" ht="18.75" hidden="1" customHeight="1">
      <c r="A68" s="376"/>
      <c r="B68" s="184" t="s">
        <v>485</v>
      </c>
      <c r="C68" s="185">
        <f t="shared" ref="C68:I68" si="30">C67/12</f>
        <v>45422.945833333331</v>
      </c>
      <c r="D68" s="185">
        <f t="shared" si="30"/>
        <v>47028.964999999997</v>
      </c>
      <c r="E68" s="185">
        <f t="shared" si="30"/>
        <v>48634.984166666662</v>
      </c>
      <c r="F68" s="185">
        <f t="shared" si="30"/>
        <v>50241.003333333327</v>
      </c>
      <c r="G68" s="185">
        <f t="shared" si="30"/>
        <v>51847.022499999992</v>
      </c>
      <c r="H68" s="185">
        <f t="shared" si="30"/>
        <v>53453.041666666657</v>
      </c>
      <c r="I68" s="186">
        <f t="shared" si="30"/>
        <v>1606.0191666666667</v>
      </c>
    </row>
    <row r="69" spans="1:9" s="187" customFormat="1" ht="18.75" hidden="1" customHeight="1">
      <c r="A69" s="376"/>
      <c r="B69" s="184" t="s">
        <v>486</v>
      </c>
      <c r="C69" s="188">
        <f t="shared" ref="C69:H69" si="31">C68*0.5</f>
        <v>22711.472916666666</v>
      </c>
      <c r="D69" s="188">
        <f t="shared" si="31"/>
        <v>23514.482499999998</v>
      </c>
      <c r="E69" s="188">
        <f t="shared" si="31"/>
        <v>24317.492083333331</v>
      </c>
      <c r="F69" s="188">
        <f t="shared" si="31"/>
        <v>25120.501666666663</v>
      </c>
      <c r="G69" s="188">
        <f t="shared" si="31"/>
        <v>25923.511249999996</v>
      </c>
      <c r="H69" s="188">
        <f t="shared" si="31"/>
        <v>26726.520833333328</v>
      </c>
      <c r="I69" s="189"/>
    </row>
    <row r="70" spans="1:9" s="187" customFormat="1" ht="18.75" hidden="1" customHeight="1">
      <c r="A70" s="376"/>
      <c r="B70" s="184" t="s">
        <v>487</v>
      </c>
      <c r="C70" s="188">
        <f t="shared" ref="C70:H70" si="32">C68*0.4</f>
        <v>18169.178333333333</v>
      </c>
      <c r="D70" s="188">
        <f t="shared" si="32"/>
        <v>18811.585999999999</v>
      </c>
      <c r="E70" s="188">
        <f t="shared" si="32"/>
        <v>19453.993666666665</v>
      </c>
      <c r="F70" s="188">
        <f t="shared" si="32"/>
        <v>20096.401333333331</v>
      </c>
      <c r="G70" s="188">
        <f t="shared" si="32"/>
        <v>20738.808999999997</v>
      </c>
      <c r="H70" s="188">
        <f t="shared" si="32"/>
        <v>21381.216666666664</v>
      </c>
      <c r="I70" s="189"/>
    </row>
    <row r="71" spans="1:9" s="187" customFormat="1" ht="18.75" hidden="1" customHeight="1">
      <c r="A71" s="376"/>
      <c r="B71" s="184" t="s">
        <v>488</v>
      </c>
      <c r="C71" s="188">
        <v>2561.58</v>
      </c>
      <c r="D71" s="188">
        <f>C71</f>
        <v>2561.58</v>
      </c>
      <c r="E71" s="188">
        <f>D71</f>
        <v>2561.58</v>
      </c>
      <c r="F71" s="188">
        <f>E71</f>
        <v>2561.58</v>
      </c>
      <c r="G71" s="188">
        <f>F71</f>
        <v>2561.58</v>
      </c>
      <c r="H71" s="188">
        <f>G71</f>
        <v>2561.58</v>
      </c>
      <c r="I71" s="189"/>
    </row>
    <row r="72" spans="1:9" s="187" customFormat="1" ht="18.75" hidden="1" customHeight="1">
      <c r="A72" s="376"/>
      <c r="B72" s="184" t="s">
        <v>489</v>
      </c>
      <c r="C72" s="188">
        <f t="shared" ref="C72:H72" si="33">C68*0.15</f>
        <v>6813.4418749999995</v>
      </c>
      <c r="D72" s="188">
        <f t="shared" si="33"/>
        <v>7054.3447499999993</v>
      </c>
      <c r="E72" s="188">
        <f t="shared" si="33"/>
        <v>7295.2476249999991</v>
      </c>
      <c r="F72" s="188">
        <f t="shared" si="33"/>
        <v>7536.1504999999988</v>
      </c>
      <c r="G72" s="188">
        <f t="shared" si="33"/>
        <v>7777.0533749999986</v>
      </c>
      <c r="H72" s="188">
        <f t="shared" si="33"/>
        <v>8017.9562499999984</v>
      </c>
      <c r="I72" s="189"/>
    </row>
    <row r="73" spans="1:9" s="187" customFormat="1" ht="18.75" hidden="1" customHeight="1">
      <c r="A73" s="376"/>
      <c r="B73" s="184" t="s">
        <v>490</v>
      </c>
      <c r="C73" s="188">
        <f t="shared" ref="C73:H73" si="34">C68*0.5</f>
        <v>22711.472916666666</v>
      </c>
      <c r="D73" s="188">
        <f t="shared" si="34"/>
        <v>23514.482499999998</v>
      </c>
      <c r="E73" s="188">
        <f t="shared" si="34"/>
        <v>24317.492083333331</v>
      </c>
      <c r="F73" s="188">
        <f t="shared" si="34"/>
        <v>25120.501666666663</v>
      </c>
      <c r="G73" s="188">
        <f t="shared" si="34"/>
        <v>25923.511249999996</v>
      </c>
      <c r="H73" s="188">
        <f t="shared" si="34"/>
        <v>26726.520833333328</v>
      </c>
      <c r="I73" s="189"/>
    </row>
    <row r="74" spans="1:9" s="187" customFormat="1" ht="18.75" hidden="1" customHeight="1">
      <c r="A74" s="376"/>
      <c r="B74" s="184" t="s">
        <v>491</v>
      </c>
      <c r="C74" s="188">
        <f t="shared" ref="C74:H74" si="35">C68*0.25</f>
        <v>11355.736458333333</v>
      </c>
      <c r="D74" s="188">
        <f t="shared" si="35"/>
        <v>11757.241249999999</v>
      </c>
      <c r="E74" s="188">
        <f t="shared" si="35"/>
        <v>12158.746041666665</v>
      </c>
      <c r="F74" s="188">
        <f t="shared" si="35"/>
        <v>12560.250833333332</v>
      </c>
      <c r="G74" s="188">
        <f t="shared" si="35"/>
        <v>12961.755624999998</v>
      </c>
      <c r="H74" s="188">
        <f t="shared" si="35"/>
        <v>13363.260416666664</v>
      </c>
      <c r="I74" s="189"/>
    </row>
    <row r="75" spans="1:9" s="187" customFormat="1" ht="18.75" hidden="1" customHeight="1">
      <c r="A75" s="376"/>
      <c r="B75" s="184" t="s">
        <v>492</v>
      </c>
      <c r="C75" s="188">
        <v>32175.11</v>
      </c>
      <c r="D75" s="188">
        <f t="shared" ref="D75:H76" si="36">C75</f>
        <v>32175.11</v>
      </c>
      <c r="E75" s="188">
        <f t="shared" si="36"/>
        <v>32175.11</v>
      </c>
      <c r="F75" s="188">
        <f t="shared" si="36"/>
        <v>32175.11</v>
      </c>
      <c r="G75" s="188">
        <f t="shared" si="36"/>
        <v>32175.11</v>
      </c>
      <c r="H75" s="188">
        <f t="shared" si="36"/>
        <v>32175.11</v>
      </c>
      <c r="I75" s="189"/>
    </row>
    <row r="76" spans="1:9" s="187" customFormat="1" ht="18.75" hidden="1" customHeight="1">
      <c r="A76" s="376"/>
      <c r="B76" s="184" t="s">
        <v>493</v>
      </c>
      <c r="C76" s="188">
        <v>6100</v>
      </c>
      <c r="D76" s="188">
        <f t="shared" si="36"/>
        <v>6100</v>
      </c>
      <c r="E76" s="188">
        <f t="shared" si="36"/>
        <v>6100</v>
      </c>
      <c r="F76" s="188">
        <f t="shared" si="36"/>
        <v>6100</v>
      </c>
      <c r="G76" s="188">
        <f t="shared" si="36"/>
        <v>6100</v>
      </c>
      <c r="H76" s="188">
        <f t="shared" si="36"/>
        <v>6100</v>
      </c>
      <c r="I76" s="189"/>
    </row>
    <row r="77" spans="1:9" s="193" customFormat="1" ht="18.75" hidden="1" customHeight="1">
      <c r="A77" s="376"/>
      <c r="B77" s="190" t="s">
        <v>456</v>
      </c>
      <c r="C77" s="191">
        <f t="shared" ref="C77:H77" si="37">SUM(C68:C76)</f>
        <v>168020.93833333335</v>
      </c>
      <c r="D77" s="191">
        <f t="shared" si="37"/>
        <v>172517.79200000002</v>
      </c>
      <c r="E77" s="191">
        <f t="shared" si="37"/>
        <v>177014.64566666668</v>
      </c>
      <c r="F77" s="191">
        <f t="shared" si="37"/>
        <v>181511.49933333334</v>
      </c>
      <c r="G77" s="191">
        <f t="shared" si="37"/>
        <v>186008.35299999994</v>
      </c>
      <c r="H77" s="191">
        <f t="shared" si="37"/>
        <v>190505.20666666667</v>
      </c>
      <c r="I77" s="192"/>
    </row>
    <row r="78" spans="1:9" s="183" customFormat="1" ht="18.75" hidden="1" customHeight="1">
      <c r="A78" s="376">
        <v>13</v>
      </c>
      <c r="B78" s="180" t="s">
        <v>484</v>
      </c>
      <c r="C78" s="181">
        <v>609431</v>
      </c>
      <c r="D78" s="181">
        <f>C78+$I$78</f>
        <v>629710.34</v>
      </c>
      <c r="E78" s="181">
        <f>D78+$I$78</f>
        <v>649989.67999999993</v>
      </c>
      <c r="F78" s="181">
        <f>E78+$I$78</f>
        <v>670269.0199999999</v>
      </c>
      <c r="G78" s="181">
        <f>F78+$I$78</f>
        <v>690548.35999999987</v>
      </c>
      <c r="H78" s="181">
        <f>G78+$I$78</f>
        <v>710827.69999999984</v>
      </c>
      <c r="I78" s="182">
        <v>20279.34</v>
      </c>
    </row>
    <row r="79" spans="1:9" s="187" customFormat="1" ht="18.75" hidden="1" customHeight="1">
      <c r="A79" s="376"/>
      <c r="B79" s="184" t="s">
        <v>485</v>
      </c>
      <c r="C79" s="185">
        <f t="shared" ref="C79:I79" si="38">C78/12</f>
        <v>50785.916666666664</v>
      </c>
      <c r="D79" s="185">
        <f t="shared" si="38"/>
        <v>52475.861666666664</v>
      </c>
      <c r="E79" s="185">
        <f t="shared" si="38"/>
        <v>54165.806666666664</v>
      </c>
      <c r="F79" s="185">
        <f t="shared" si="38"/>
        <v>55855.751666666656</v>
      </c>
      <c r="G79" s="185">
        <f t="shared" si="38"/>
        <v>57545.696666666656</v>
      </c>
      <c r="H79" s="185">
        <f t="shared" si="38"/>
        <v>59235.641666666656</v>
      </c>
      <c r="I79" s="186">
        <f t="shared" si="38"/>
        <v>1689.9449999999999</v>
      </c>
    </row>
    <row r="80" spans="1:9" s="187" customFormat="1" ht="18.75" hidden="1" customHeight="1">
      <c r="A80" s="376"/>
      <c r="B80" s="184" t="s">
        <v>486</v>
      </c>
      <c r="C80" s="188">
        <f t="shared" ref="C80:H80" si="39">C79*0.5</f>
        <v>25392.958333333332</v>
      </c>
      <c r="D80" s="188">
        <f t="shared" si="39"/>
        <v>26237.930833333332</v>
      </c>
      <c r="E80" s="188">
        <f t="shared" si="39"/>
        <v>27082.903333333332</v>
      </c>
      <c r="F80" s="188">
        <f t="shared" si="39"/>
        <v>27927.875833333328</v>
      </c>
      <c r="G80" s="188">
        <f t="shared" si="39"/>
        <v>28772.848333333328</v>
      </c>
      <c r="H80" s="188">
        <f t="shared" si="39"/>
        <v>29617.820833333328</v>
      </c>
      <c r="I80" s="189"/>
    </row>
    <row r="81" spans="1:9" s="187" customFormat="1" ht="18.75" hidden="1" customHeight="1">
      <c r="A81" s="376"/>
      <c r="B81" s="184" t="s">
        <v>487</v>
      </c>
      <c r="C81" s="188">
        <f t="shared" ref="C81:H81" si="40">C79*0.4</f>
        <v>20314.366666666669</v>
      </c>
      <c r="D81" s="188">
        <f t="shared" si="40"/>
        <v>20990.344666666668</v>
      </c>
      <c r="E81" s="188">
        <f t="shared" si="40"/>
        <v>21666.322666666667</v>
      </c>
      <c r="F81" s="188">
        <f t="shared" si="40"/>
        <v>22342.300666666662</v>
      </c>
      <c r="G81" s="188">
        <f t="shared" si="40"/>
        <v>23018.278666666665</v>
      </c>
      <c r="H81" s="188">
        <f t="shared" si="40"/>
        <v>23694.256666666664</v>
      </c>
      <c r="I81" s="189"/>
    </row>
    <row r="82" spans="1:9" s="187" customFormat="1" ht="18.75" hidden="1" customHeight="1">
      <c r="A82" s="376"/>
      <c r="B82" s="184" t="s">
        <v>488</v>
      </c>
      <c r="C82" s="188">
        <v>2561.58</v>
      </c>
      <c r="D82" s="188">
        <f>C82</f>
        <v>2561.58</v>
      </c>
      <c r="E82" s="188">
        <f>D82</f>
        <v>2561.58</v>
      </c>
      <c r="F82" s="188">
        <f>E82</f>
        <v>2561.58</v>
      </c>
      <c r="G82" s="188">
        <f>F82</f>
        <v>2561.58</v>
      </c>
      <c r="H82" s="188">
        <f>G82</f>
        <v>2561.58</v>
      </c>
      <c r="I82" s="189"/>
    </row>
    <row r="83" spans="1:9" s="187" customFormat="1" ht="18.75" hidden="1" customHeight="1">
      <c r="A83" s="376"/>
      <c r="B83" s="184" t="s">
        <v>489</v>
      </c>
      <c r="C83" s="188">
        <f t="shared" ref="C83:H83" si="41">C79*0.15</f>
        <v>7617.8874999999989</v>
      </c>
      <c r="D83" s="188">
        <f t="shared" si="41"/>
        <v>7871.379249999999</v>
      </c>
      <c r="E83" s="188">
        <f t="shared" si="41"/>
        <v>8124.8709999999992</v>
      </c>
      <c r="F83" s="188">
        <f t="shared" si="41"/>
        <v>8378.3627499999984</v>
      </c>
      <c r="G83" s="188">
        <f t="shared" si="41"/>
        <v>8631.8544999999976</v>
      </c>
      <c r="H83" s="188">
        <f t="shared" si="41"/>
        <v>8885.3462499999987</v>
      </c>
      <c r="I83" s="189"/>
    </row>
    <row r="84" spans="1:9" s="187" customFormat="1" ht="18.75" hidden="1" customHeight="1">
      <c r="A84" s="376"/>
      <c r="B84" s="184" t="s">
        <v>490</v>
      </c>
      <c r="C84" s="188">
        <f t="shared" ref="C84:H84" si="42">C79*0.5</f>
        <v>25392.958333333332</v>
      </c>
      <c r="D84" s="188">
        <f t="shared" si="42"/>
        <v>26237.930833333332</v>
      </c>
      <c r="E84" s="188">
        <f t="shared" si="42"/>
        <v>27082.903333333332</v>
      </c>
      <c r="F84" s="188">
        <f t="shared" si="42"/>
        <v>27927.875833333328</v>
      </c>
      <c r="G84" s="188">
        <f t="shared" si="42"/>
        <v>28772.848333333328</v>
      </c>
      <c r="H84" s="188">
        <f t="shared" si="42"/>
        <v>29617.820833333328</v>
      </c>
      <c r="I84" s="189"/>
    </row>
    <row r="85" spans="1:9" s="187" customFormat="1" ht="18.75" hidden="1" customHeight="1">
      <c r="A85" s="376"/>
      <c r="B85" s="184" t="s">
        <v>491</v>
      </c>
      <c r="C85" s="188">
        <f t="shared" ref="C85:H85" si="43">C79*0.25</f>
        <v>12696.479166666666</v>
      </c>
      <c r="D85" s="188">
        <f t="shared" si="43"/>
        <v>13118.965416666666</v>
      </c>
      <c r="E85" s="188">
        <f t="shared" si="43"/>
        <v>13541.451666666666</v>
      </c>
      <c r="F85" s="188">
        <f t="shared" si="43"/>
        <v>13963.937916666664</v>
      </c>
      <c r="G85" s="188">
        <f t="shared" si="43"/>
        <v>14386.424166666664</v>
      </c>
      <c r="H85" s="188">
        <f t="shared" si="43"/>
        <v>14808.910416666664</v>
      </c>
      <c r="I85" s="189"/>
    </row>
    <row r="86" spans="1:9" s="187" customFormat="1" ht="18.75" hidden="1" customHeight="1">
      <c r="A86" s="376"/>
      <c r="B86" s="184" t="s">
        <v>492</v>
      </c>
      <c r="C86" s="188">
        <v>32175.11</v>
      </c>
      <c r="D86" s="188">
        <f t="shared" ref="D86:H87" si="44">C86</f>
        <v>32175.11</v>
      </c>
      <c r="E86" s="188">
        <f t="shared" si="44"/>
        <v>32175.11</v>
      </c>
      <c r="F86" s="188">
        <f t="shared" si="44"/>
        <v>32175.11</v>
      </c>
      <c r="G86" s="188">
        <f t="shared" si="44"/>
        <v>32175.11</v>
      </c>
      <c r="H86" s="188">
        <f t="shared" si="44"/>
        <v>32175.11</v>
      </c>
      <c r="I86" s="189"/>
    </row>
    <row r="87" spans="1:9" s="187" customFormat="1" ht="18.75" hidden="1" customHeight="1">
      <c r="A87" s="376"/>
      <c r="B87" s="184" t="s">
        <v>493</v>
      </c>
      <c r="C87" s="188">
        <v>6100</v>
      </c>
      <c r="D87" s="188">
        <f t="shared" si="44"/>
        <v>6100</v>
      </c>
      <c r="E87" s="188">
        <f t="shared" si="44"/>
        <v>6100</v>
      </c>
      <c r="F87" s="188">
        <f t="shared" si="44"/>
        <v>6100</v>
      </c>
      <c r="G87" s="188">
        <f t="shared" si="44"/>
        <v>6100</v>
      </c>
      <c r="H87" s="188">
        <f t="shared" si="44"/>
        <v>6100</v>
      </c>
      <c r="I87" s="189"/>
    </row>
    <row r="88" spans="1:9" s="193" customFormat="1" ht="18.75" hidden="1" customHeight="1">
      <c r="A88" s="376"/>
      <c r="B88" s="190" t="s">
        <v>457</v>
      </c>
      <c r="C88" s="191">
        <f t="shared" ref="C88:H88" si="45">SUM(C79:C87)</f>
        <v>183037.25666666665</v>
      </c>
      <c r="D88" s="191">
        <f t="shared" si="45"/>
        <v>187769.10266666667</v>
      </c>
      <c r="E88" s="191">
        <f t="shared" si="45"/>
        <v>192500.94866666663</v>
      </c>
      <c r="F88" s="191">
        <f t="shared" si="45"/>
        <v>197232.79466666665</v>
      </c>
      <c r="G88" s="191">
        <f t="shared" si="45"/>
        <v>201964.64066666667</v>
      </c>
      <c r="H88" s="191">
        <f t="shared" si="45"/>
        <v>206696.48666666663</v>
      </c>
      <c r="I88" s="192"/>
    </row>
    <row r="89" spans="1:9" s="183" customFormat="1" ht="18.75" hidden="1" customHeight="1">
      <c r="A89" s="376">
        <v>14</v>
      </c>
      <c r="B89" s="180" t="s">
        <v>484</v>
      </c>
      <c r="C89" s="181">
        <v>674060.45</v>
      </c>
      <c r="D89" s="181">
        <f>C89+$I$89</f>
        <v>694590.2</v>
      </c>
      <c r="E89" s="181">
        <f>D89+$I$89</f>
        <v>715119.95</v>
      </c>
      <c r="F89" s="181">
        <f>E89+$I$89</f>
        <v>735649.7</v>
      </c>
      <c r="G89" s="181">
        <f>F89+$I$89</f>
        <v>756179.45</v>
      </c>
      <c r="H89" s="181">
        <f>G89+$I$89</f>
        <v>776709.2</v>
      </c>
      <c r="I89" s="182">
        <v>20529.75</v>
      </c>
    </row>
    <row r="90" spans="1:9" s="187" customFormat="1" ht="18.75" hidden="1" customHeight="1">
      <c r="A90" s="376"/>
      <c r="B90" s="184" t="s">
        <v>485</v>
      </c>
      <c r="C90" s="185">
        <f t="shared" ref="C90:I90" si="46">C89/12</f>
        <v>56171.704166666663</v>
      </c>
      <c r="D90" s="185">
        <f t="shared" si="46"/>
        <v>57882.516666666663</v>
      </c>
      <c r="E90" s="185">
        <f t="shared" si="46"/>
        <v>59593.329166666663</v>
      </c>
      <c r="F90" s="185">
        <f t="shared" si="46"/>
        <v>61304.141666666663</v>
      </c>
      <c r="G90" s="185">
        <f t="shared" si="46"/>
        <v>63014.954166666663</v>
      </c>
      <c r="H90" s="185">
        <f t="shared" si="46"/>
        <v>64725.766666666663</v>
      </c>
      <c r="I90" s="186">
        <f t="shared" si="46"/>
        <v>1710.8125</v>
      </c>
    </row>
    <row r="91" spans="1:9" s="187" customFormat="1" ht="18.75" hidden="1" customHeight="1">
      <c r="A91" s="376"/>
      <c r="B91" s="184" t="s">
        <v>486</v>
      </c>
      <c r="C91" s="188">
        <f t="shared" ref="C91:H91" si="47">C90*0.5</f>
        <v>28085.852083333331</v>
      </c>
      <c r="D91" s="188">
        <f t="shared" si="47"/>
        <v>28941.258333333331</v>
      </c>
      <c r="E91" s="188">
        <f t="shared" si="47"/>
        <v>29796.664583333331</v>
      </c>
      <c r="F91" s="188">
        <f t="shared" si="47"/>
        <v>30652.070833333331</v>
      </c>
      <c r="G91" s="188">
        <f t="shared" si="47"/>
        <v>31507.477083333331</v>
      </c>
      <c r="H91" s="188">
        <f t="shared" si="47"/>
        <v>32362.883333333331</v>
      </c>
      <c r="I91" s="189"/>
    </row>
    <row r="92" spans="1:9" s="187" customFormat="1" ht="18.75" hidden="1" customHeight="1">
      <c r="A92" s="376"/>
      <c r="B92" s="184" t="s">
        <v>487</v>
      </c>
      <c r="C92" s="188">
        <f t="shared" ref="C92:H92" si="48">C90*0.4</f>
        <v>22468.681666666667</v>
      </c>
      <c r="D92" s="188">
        <f t="shared" si="48"/>
        <v>23153.006666666668</v>
      </c>
      <c r="E92" s="188">
        <f t="shared" si="48"/>
        <v>23837.331666666665</v>
      </c>
      <c r="F92" s="188">
        <f t="shared" si="48"/>
        <v>24521.656666666666</v>
      </c>
      <c r="G92" s="188">
        <f t="shared" si="48"/>
        <v>25205.981666666667</v>
      </c>
      <c r="H92" s="188">
        <f t="shared" si="48"/>
        <v>25890.306666666667</v>
      </c>
      <c r="I92" s="189"/>
    </row>
    <row r="93" spans="1:9" s="187" customFormat="1" ht="18.75" hidden="1" customHeight="1">
      <c r="A93" s="376"/>
      <c r="B93" s="184" t="s">
        <v>488</v>
      </c>
      <c r="C93" s="188">
        <v>2561.58</v>
      </c>
      <c r="D93" s="188">
        <f>C93</f>
        <v>2561.58</v>
      </c>
      <c r="E93" s="188">
        <f>D93</f>
        <v>2561.58</v>
      </c>
      <c r="F93" s="188">
        <f>E93</f>
        <v>2561.58</v>
      </c>
      <c r="G93" s="188">
        <f>F93</f>
        <v>2561.58</v>
      </c>
      <c r="H93" s="188">
        <f>G93</f>
        <v>2561.58</v>
      </c>
      <c r="I93" s="189"/>
    </row>
    <row r="94" spans="1:9" s="187" customFormat="1" ht="18.75" hidden="1" customHeight="1">
      <c r="A94" s="376"/>
      <c r="B94" s="184" t="s">
        <v>489</v>
      </c>
      <c r="C94" s="188">
        <f t="shared" ref="C94:H94" si="49">C90*0.15</f>
        <v>8425.7556249999998</v>
      </c>
      <c r="D94" s="188">
        <f t="shared" si="49"/>
        <v>8682.3774999999987</v>
      </c>
      <c r="E94" s="188">
        <f t="shared" si="49"/>
        <v>8938.9993749999994</v>
      </c>
      <c r="F94" s="188">
        <f t="shared" si="49"/>
        <v>9195.6212499999983</v>
      </c>
      <c r="G94" s="188">
        <f t="shared" si="49"/>
        <v>9452.2431249999991</v>
      </c>
      <c r="H94" s="188">
        <f t="shared" si="49"/>
        <v>9708.8649999999998</v>
      </c>
      <c r="I94" s="189"/>
    </row>
    <row r="95" spans="1:9" s="187" customFormat="1" ht="18.75" hidden="1" customHeight="1">
      <c r="A95" s="376"/>
      <c r="B95" s="184" t="s">
        <v>490</v>
      </c>
      <c r="C95" s="188">
        <f t="shared" ref="C95:H95" si="50">C90*0.5</f>
        <v>28085.852083333331</v>
      </c>
      <c r="D95" s="188">
        <f t="shared" si="50"/>
        <v>28941.258333333331</v>
      </c>
      <c r="E95" s="188">
        <f t="shared" si="50"/>
        <v>29796.664583333331</v>
      </c>
      <c r="F95" s="188">
        <f t="shared" si="50"/>
        <v>30652.070833333331</v>
      </c>
      <c r="G95" s="188">
        <f t="shared" si="50"/>
        <v>31507.477083333331</v>
      </c>
      <c r="H95" s="188">
        <f t="shared" si="50"/>
        <v>32362.883333333331</v>
      </c>
      <c r="I95" s="189"/>
    </row>
    <row r="96" spans="1:9" s="187" customFormat="1" ht="18.75" hidden="1" customHeight="1">
      <c r="A96" s="376"/>
      <c r="B96" s="184" t="s">
        <v>491</v>
      </c>
      <c r="C96" s="188">
        <f t="shared" ref="C96:H96" si="51">C90*0.25</f>
        <v>14042.926041666666</v>
      </c>
      <c r="D96" s="188">
        <f t="shared" si="51"/>
        <v>14470.629166666666</v>
      </c>
      <c r="E96" s="188">
        <f t="shared" si="51"/>
        <v>14898.332291666666</v>
      </c>
      <c r="F96" s="188">
        <f t="shared" si="51"/>
        <v>15326.035416666666</v>
      </c>
      <c r="G96" s="188">
        <f t="shared" si="51"/>
        <v>15753.738541666666</v>
      </c>
      <c r="H96" s="188">
        <f t="shared" si="51"/>
        <v>16181.441666666666</v>
      </c>
      <c r="I96" s="189"/>
    </row>
    <row r="97" spans="1:9" s="187" customFormat="1" ht="18.75" hidden="1" customHeight="1">
      <c r="A97" s="376"/>
      <c r="B97" s="184" t="s">
        <v>492</v>
      </c>
      <c r="C97" s="188">
        <v>32175.11</v>
      </c>
      <c r="D97" s="188">
        <f t="shared" ref="D97:H98" si="52">C97</f>
        <v>32175.11</v>
      </c>
      <c r="E97" s="188">
        <f t="shared" si="52"/>
        <v>32175.11</v>
      </c>
      <c r="F97" s="188">
        <f t="shared" si="52"/>
        <v>32175.11</v>
      </c>
      <c r="G97" s="188">
        <f t="shared" si="52"/>
        <v>32175.11</v>
      </c>
      <c r="H97" s="188">
        <f t="shared" si="52"/>
        <v>32175.11</v>
      </c>
      <c r="I97" s="189"/>
    </row>
    <row r="98" spans="1:9" s="187" customFormat="1" ht="18.75" hidden="1" customHeight="1">
      <c r="A98" s="376"/>
      <c r="B98" s="184" t="s">
        <v>493</v>
      </c>
      <c r="C98" s="188">
        <v>6100</v>
      </c>
      <c r="D98" s="188">
        <f t="shared" si="52"/>
        <v>6100</v>
      </c>
      <c r="E98" s="188">
        <f t="shared" si="52"/>
        <v>6100</v>
      </c>
      <c r="F98" s="188">
        <f t="shared" si="52"/>
        <v>6100</v>
      </c>
      <c r="G98" s="188">
        <f t="shared" si="52"/>
        <v>6100</v>
      </c>
      <c r="H98" s="188">
        <f t="shared" si="52"/>
        <v>6100</v>
      </c>
      <c r="I98" s="189"/>
    </row>
    <row r="99" spans="1:9" s="193" customFormat="1" ht="18.75" hidden="1" customHeight="1">
      <c r="A99" s="376"/>
      <c r="B99" s="190" t="s">
        <v>458</v>
      </c>
      <c r="C99" s="191">
        <f t="shared" ref="C99:H99" si="53">SUM(C90:C98)</f>
        <v>198117.46166666667</v>
      </c>
      <c r="D99" s="191">
        <f t="shared" si="53"/>
        <v>202907.73666666663</v>
      </c>
      <c r="E99" s="191">
        <f t="shared" si="53"/>
        <v>207698.01166666666</v>
      </c>
      <c r="F99" s="191">
        <f t="shared" si="53"/>
        <v>212488.28666666662</v>
      </c>
      <c r="G99" s="191">
        <f t="shared" si="53"/>
        <v>217278.56166666665</v>
      </c>
      <c r="H99" s="191">
        <f t="shared" si="53"/>
        <v>222068.83666666667</v>
      </c>
      <c r="I99" s="192"/>
    </row>
    <row r="100" spans="1:9" s="183" customFormat="1" ht="18.75" hidden="1" customHeight="1">
      <c r="A100" s="376">
        <v>15</v>
      </c>
      <c r="B100" s="180" t="s">
        <v>484</v>
      </c>
      <c r="C100" s="181">
        <v>746945.56</v>
      </c>
      <c r="D100" s="181">
        <f>C100+$I$100</f>
        <v>768021.65</v>
      </c>
      <c r="E100" s="181">
        <f>D100+$I$100</f>
        <v>789097.74</v>
      </c>
      <c r="F100" s="181">
        <f>E100+$I$100</f>
        <v>810173.83</v>
      </c>
      <c r="G100" s="181">
        <f>F100+$I$100</f>
        <v>831249.91999999993</v>
      </c>
      <c r="H100" s="181">
        <f>G100+$I$100</f>
        <v>852326.00999999989</v>
      </c>
      <c r="I100" s="182">
        <v>21076.09</v>
      </c>
    </row>
    <row r="101" spans="1:9" s="187" customFormat="1" ht="18.75" hidden="1" customHeight="1">
      <c r="A101" s="376"/>
      <c r="B101" s="184" t="s">
        <v>485</v>
      </c>
      <c r="C101" s="185">
        <f t="shared" ref="C101:I101" si="54">C100/12</f>
        <v>62245.46333333334</v>
      </c>
      <c r="D101" s="185">
        <f t="shared" si="54"/>
        <v>64001.804166666669</v>
      </c>
      <c r="E101" s="185">
        <f t="shared" si="54"/>
        <v>65758.145000000004</v>
      </c>
      <c r="F101" s="185">
        <f t="shared" si="54"/>
        <v>67514.485833333325</v>
      </c>
      <c r="G101" s="185">
        <f t="shared" si="54"/>
        <v>69270.82666666666</v>
      </c>
      <c r="H101" s="185">
        <f t="shared" si="54"/>
        <v>71027.167499999996</v>
      </c>
      <c r="I101" s="186">
        <f t="shared" si="54"/>
        <v>1756.3408333333334</v>
      </c>
    </row>
    <row r="102" spans="1:9" s="187" customFormat="1" ht="18.75" hidden="1" customHeight="1">
      <c r="A102" s="376"/>
      <c r="B102" s="184" t="s">
        <v>486</v>
      </c>
      <c r="C102" s="188">
        <f t="shared" ref="C102:H102" si="55">C101*0.5</f>
        <v>31122.73166666667</v>
      </c>
      <c r="D102" s="188">
        <f t="shared" si="55"/>
        <v>32000.902083333334</v>
      </c>
      <c r="E102" s="188">
        <f t="shared" si="55"/>
        <v>32879.072500000002</v>
      </c>
      <c r="F102" s="188">
        <f t="shared" si="55"/>
        <v>33757.242916666662</v>
      </c>
      <c r="G102" s="188">
        <f t="shared" si="55"/>
        <v>34635.41333333333</v>
      </c>
      <c r="H102" s="188">
        <f t="shared" si="55"/>
        <v>35513.583749999998</v>
      </c>
      <c r="I102" s="189"/>
    </row>
    <row r="103" spans="1:9" s="187" customFormat="1" ht="18.75" hidden="1" customHeight="1">
      <c r="A103" s="376"/>
      <c r="B103" s="184" t="s">
        <v>487</v>
      </c>
      <c r="C103" s="188">
        <f t="shared" ref="C103:H103" si="56">C101*0.4</f>
        <v>24898.185333333338</v>
      </c>
      <c r="D103" s="188">
        <f t="shared" si="56"/>
        <v>25600.721666666668</v>
      </c>
      <c r="E103" s="188">
        <f t="shared" si="56"/>
        <v>26303.258000000002</v>
      </c>
      <c r="F103" s="188">
        <f t="shared" si="56"/>
        <v>27005.794333333331</v>
      </c>
      <c r="G103" s="188">
        <f t="shared" si="56"/>
        <v>27708.330666666665</v>
      </c>
      <c r="H103" s="188">
        <f t="shared" si="56"/>
        <v>28410.866999999998</v>
      </c>
      <c r="I103" s="189"/>
    </row>
    <row r="104" spans="1:9" s="187" customFormat="1" ht="18.75" hidden="1" customHeight="1">
      <c r="A104" s="376"/>
      <c r="B104" s="184" t="s">
        <v>488</v>
      </c>
      <c r="C104" s="188">
        <v>2561.58</v>
      </c>
      <c r="D104" s="188">
        <f>C104</f>
        <v>2561.58</v>
      </c>
      <c r="E104" s="188">
        <f>D104</f>
        <v>2561.58</v>
      </c>
      <c r="F104" s="188">
        <f>E104</f>
        <v>2561.58</v>
      </c>
      <c r="G104" s="188">
        <f>F104</f>
        <v>2561.58</v>
      </c>
      <c r="H104" s="188">
        <f>G104</f>
        <v>2561.58</v>
      </c>
      <c r="I104" s="189"/>
    </row>
    <row r="105" spans="1:9" s="187" customFormat="1" ht="18.75" hidden="1" customHeight="1">
      <c r="A105" s="376"/>
      <c r="B105" s="184" t="s">
        <v>489</v>
      </c>
      <c r="C105" s="188">
        <f t="shared" ref="C105:H105" si="57">C101*0.15</f>
        <v>9336.8195000000014</v>
      </c>
      <c r="D105" s="188">
        <f t="shared" si="57"/>
        <v>9600.2706249999992</v>
      </c>
      <c r="E105" s="188">
        <f t="shared" si="57"/>
        <v>9863.7217500000006</v>
      </c>
      <c r="F105" s="188">
        <f t="shared" si="57"/>
        <v>10127.172874999998</v>
      </c>
      <c r="G105" s="188">
        <f t="shared" si="57"/>
        <v>10390.623999999998</v>
      </c>
      <c r="H105" s="188">
        <f t="shared" si="57"/>
        <v>10654.075124999999</v>
      </c>
      <c r="I105" s="189"/>
    </row>
    <row r="106" spans="1:9" s="187" customFormat="1" ht="18.75" hidden="1" customHeight="1">
      <c r="A106" s="376"/>
      <c r="B106" s="184" t="s">
        <v>490</v>
      </c>
      <c r="C106" s="188">
        <f t="shared" ref="C106:H106" si="58">C101*0.5</f>
        <v>31122.73166666667</v>
      </c>
      <c r="D106" s="188">
        <f t="shared" si="58"/>
        <v>32000.902083333334</v>
      </c>
      <c r="E106" s="188">
        <f t="shared" si="58"/>
        <v>32879.072500000002</v>
      </c>
      <c r="F106" s="188">
        <f t="shared" si="58"/>
        <v>33757.242916666662</v>
      </c>
      <c r="G106" s="188">
        <f t="shared" si="58"/>
        <v>34635.41333333333</v>
      </c>
      <c r="H106" s="188">
        <f t="shared" si="58"/>
        <v>35513.583749999998</v>
      </c>
      <c r="I106" s="189"/>
    </row>
    <row r="107" spans="1:9" s="187" customFormat="1" ht="18.75" hidden="1" customHeight="1">
      <c r="A107" s="376"/>
      <c r="B107" s="184" t="s">
        <v>491</v>
      </c>
      <c r="C107" s="188">
        <f t="shared" ref="C107:H107" si="59">C101*0.25</f>
        <v>15561.365833333335</v>
      </c>
      <c r="D107" s="188">
        <f t="shared" si="59"/>
        <v>16000.451041666667</v>
      </c>
      <c r="E107" s="188">
        <f t="shared" si="59"/>
        <v>16439.536250000001</v>
      </c>
      <c r="F107" s="188">
        <f t="shared" si="59"/>
        <v>16878.621458333331</v>
      </c>
      <c r="G107" s="188">
        <f t="shared" si="59"/>
        <v>17317.706666666665</v>
      </c>
      <c r="H107" s="188">
        <f t="shared" si="59"/>
        <v>17756.791874999999</v>
      </c>
      <c r="I107" s="189"/>
    </row>
    <row r="108" spans="1:9" s="187" customFormat="1" ht="18.75" hidden="1" customHeight="1">
      <c r="A108" s="376"/>
      <c r="B108" s="184" t="s">
        <v>492</v>
      </c>
      <c r="C108" s="188">
        <v>32175.11</v>
      </c>
      <c r="D108" s="188">
        <f t="shared" ref="D108:H109" si="60">C108</f>
        <v>32175.11</v>
      </c>
      <c r="E108" s="188">
        <f t="shared" si="60"/>
        <v>32175.11</v>
      </c>
      <c r="F108" s="188">
        <f t="shared" si="60"/>
        <v>32175.11</v>
      </c>
      <c r="G108" s="188">
        <f t="shared" si="60"/>
        <v>32175.11</v>
      </c>
      <c r="H108" s="188">
        <f t="shared" si="60"/>
        <v>32175.11</v>
      </c>
      <c r="I108" s="189"/>
    </row>
    <row r="109" spans="1:9" s="187" customFormat="1" ht="18.75" hidden="1" customHeight="1">
      <c r="A109" s="376"/>
      <c r="B109" s="184" t="s">
        <v>493</v>
      </c>
      <c r="C109" s="188">
        <v>6100</v>
      </c>
      <c r="D109" s="188">
        <f t="shared" si="60"/>
        <v>6100</v>
      </c>
      <c r="E109" s="188">
        <f t="shared" si="60"/>
        <v>6100</v>
      </c>
      <c r="F109" s="188">
        <f t="shared" si="60"/>
        <v>6100</v>
      </c>
      <c r="G109" s="188">
        <f t="shared" si="60"/>
        <v>6100</v>
      </c>
      <c r="H109" s="188">
        <f t="shared" si="60"/>
        <v>6100</v>
      </c>
      <c r="I109" s="189"/>
    </row>
    <row r="110" spans="1:9" s="193" customFormat="1" ht="18.75" hidden="1" customHeight="1">
      <c r="A110" s="376"/>
      <c r="B110" s="190" t="s">
        <v>459</v>
      </c>
      <c r="C110" s="191">
        <f t="shared" ref="C110:H110" si="61">SUM(C101:C109)</f>
        <v>215123.98733333335</v>
      </c>
      <c r="D110" s="191">
        <f t="shared" si="61"/>
        <v>220041.74166666664</v>
      </c>
      <c r="E110" s="191">
        <f t="shared" si="61"/>
        <v>224959.49600000004</v>
      </c>
      <c r="F110" s="191">
        <f t="shared" si="61"/>
        <v>229877.25033333333</v>
      </c>
      <c r="G110" s="191">
        <f t="shared" si="61"/>
        <v>234795.00466666667</v>
      </c>
      <c r="H110" s="191">
        <f t="shared" si="61"/>
        <v>239712.75899999996</v>
      </c>
      <c r="I110" s="192"/>
    </row>
    <row r="111" spans="1:9" s="183" customFormat="1" ht="18.75" hidden="1" customHeight="1">
      <c r="A111" s="376">
        <v>16</v>
      </c>
      <c r="B111" s="180" t="s">
        <v>484</v>
      </c>
      <c r="C111" s="181">
        <v>825896.71</v>
      </c>
      <c r="D111" s="181">
        <f>C111+$I$111-0.04</f>
        <v>853565.90999999992</v>
      </c>
      <c r="E111" s="181">
        <f>D111+$I$111-0.04</f>
        <v>881235.10999999987</v>
      </c>
      <c r="F111" s="181">
        <f>E111+$I$111-0.04</f>
        <v>908904.30999999982</v>
      </c>
      <c r="G111" s="181">
        <f>F111+$I$111-0.04</f>
        <v>936573.50999999978</v>
      </c>
      <c r="H111" s="181">
        <f>G111+$I$111-0.04</f>
        <v>964242.70999999973</v>
      </c>
      <c r="I111" s="182">
        <v>27669.239999999998</v>
      </c>
    </row>
    <row r="112" spans="1:9" s="187" customFormat="1" ht="18.75" hidden="1" customHeight="1">
      <c r="A112" s="376"/>
      <c r="B112" s="184" t="s">
        <v>485</v>
      </c>
      <c r="C112" s="185">
        <f t="shared" ref="C112:I112" si="62">C111/12</f>
        <v>68824.72583333333</v>
      </c>
      <c r="D112" s="185">
        <f t="shared" si="62"/>
        <v>71130.492499999993</v>
      </c>
      <c r="E112" s="185">
        <f t="shared" si="62"/>
        <v>73436.259166666656</v>
      </c>
      <c r="F112" s="185">
        <f t="shared" si="62"/>
        <v>75742.025833333319</v>
      </c>
      <c r="G112" s="185">
        <f t="shared" si="62"/>
        <v>78047.792499999981</v>
      </c>
      <c r="H112" s="185">
        <f t="shared" si="62"/>
        <v>80353.559166666644</v>
      </c>
      <c r="I112" s="186">
        <f t="shared" si="62"/>
        <v>2305.77</v>
      </c>
    </row>
    <row r="113" spans="1:9" s="187" customFormat="1" ht="18.75" hidden="1" customHeight="1">
      <c r="A113" s="376"/>
      <c r="B113" s="184" t="s">
        <v>486</v>
      </c>
      <c r="C113" s="188">
        <f t="shared" ref="C113:H113" si="63">C112*0.5</f>
        <v>34412.362916666665</v>
      </c>
      <c r="D113" s="188">
        <f t="shared" si="63"/>
        <v>35565.246249999997</v>
      </c>
      <c r="E113" s="188">
        <f t="shared" si="63"/>
        <v>36718.129583333328</v>
      </c>
      <c r="F113" s="188">
        <f t="shared" si="63"/>
        <v>37871.012916666659</v>
      </c>
      <c r="G113" s="188">
        <f t="shared" si="63"/>
        <v>39023.896249999991</v>
      </c>
      <c r="H113" s="188">
        <f t="shared" si="63"/>
        <v>40176.779583333322</v>
      </c>
      <c r="I113" s="189"/>
    </row>
    <row r="114" spans="1:9" s="187" customFormat="1" ht="18.75" hidden="1" customHeight="1">
      <c r="A114" s="376"/>
      <c r="B114" s="184" t="s">
        <v>487</v>
      </c>
      <c r="C114" s="188">
        <f t="shared" ref="C114:H114" si="64">C112*0.4</f>
        <v>27529.890333333333</v>
      </c>
      <c r="D114" s="188">
        <f t="shared" si="64"/>
        <v>28452.197</v>
      </c>
      <c r="E114" s="188">
        <f t="shared" si="64"/>
        <v>29374.503666666664</v>
      </c>
      <c r="F114" s="188">
        <f t="shared" si="64"/>
        <v>30296.810333333327</v>
      </c>
      <c r="G114" s="188">
        <f t="shared" si="64"/>
        <v>31219.116999999995</v>
      </c>
      <c r="H114" s="188">
        <f t="shared" si="64"/>
        <v>32141.423666666658</v>
      </c>
      <c r="I114" s="189"/>
    </row>
    <row r="115" spans="1:9" s="187" customFormat="1" ht="18.75" hidden="1" customHeight="1">
      <c r="A115" s="376"/>
      <c r="B115" s="184" t="s">
        <v>488</v>
      </c>
      <c r="C115" s="188">
        <v>2561.58</v>
      </c>
      <c r="D115" s="188">
        <f>C115</f>
        <v>2561.58</v>
      </c>
      <c r="E115" s="188">
        <f>D115</f>
        <v>2561.58</v>
      </c>
      <c r="F115" s="188">
        <f>E115</f>
        <v>2561.58</v>
      </c>
      <c r="G115" s="188">
        <f>F115</f>
        <v>2561.58</v>
      </c>
      <c r="H115" s="188">
        <f>G115</f>
        <v>2561.58</v>
      </c>
      <c r="I115" s="189"/>
    </row>
    <row r="116" spans="1:9" s="187" customFormat="1" ht="18.75" hidden="1" customHeight="1">
      <c r="A116" s="376"/>
      <c r="B116" s="184" t="s">
        <v>489</v>
      </c>
      <c r="C116" s="188">
        <f t="shared" ref="C116:H116" si="65">C112*0.15</f>
        <v>10323.708874999998</v>
      </c>
      <c r="D116" s="188">
        <f t="shared" si="65"/>
        <v>10669.573874999998</v>
      </c>
      <c r="E116" s="188">
        <f t="shared" si="65"/>
        <v>11015.438874999998</v>
      </c>
      <c r="F116" s="188">
        <f t="shared" si="65"/>
        <v>11361.303874999998</v>
      </c>
      <c r="G116" s="188">
        <f t="shared" si="65"/>
        <v>11707.168874999998</v>
      </c>
      <c r="H116" s="188">
        <f t="shared" si="65"/>
        <v>12053.033874999996</v>
      </c>
      <c r="I116" s="189"/>
    </row>
    <row r="117" spans="1:9" s="187" customFormat="1" ht="18.75" hidden="1" customHeight="1">
      <c r="A117" s="376"/>
      <c r="B117" s="184" t="s">
        <v>490</v>
      </c>
      <c r="C117" s="188">
        <f t="shared" ref="C117:H117" si="66">C112*0.5</f>
        <v>34412.362916666665</v>
      </c>
      <c r="D117" s="188">
        <f t="shared" si="66"/>
        <v>35565.246249999997</v>
      </c>
      <c r="E117" s="188">
        <f t="shared" si="66"/>
        <v>36718.129583333328</v>
      </c>
      <c r="F117" s="188">
        <f t="shared" si="66"/>
        <v>37871.012916666659</v>
      </c>
      <c r="G117" s="188">
        <f t="shared" si="66"/>
        <v>39023.896249999991</v>
      </c>
      <c r="H117" s="188">
        <f t="shared" si="66"/>
        <v>40176.779583333322</v>
      </c>
      <c r="I117" s="189"/>
    </row>
    <row r="118" spans="1:9" s="187" customFormat="1" ht="18.75" hidden="1" customHeight="1">
      <c r="A118" s="376"/>
      <c r="B118" s="184" t="s">
        <v>491</v>
      </c>
      <c r="C118" s="188">
        <f t="shared" ref="C118:H118" si="67">C112*0.25</f>
        <v>17206.181458333333</v>
      </c>
      <c r="D118" s="188">
        <f t="shared" si="67"/>
        <v>17782.623124999998</v>
      </c>
      <c r="E118" s="188">
        <f t="shared" si="67"/>
        <v>18359.064791666664</v>
      </c>
      <c r="F118" s="188">
        <f t="shared" si="67"/>
        <v>18935.50645833333</v>
      </c>
      <c r="G118" s="188">
        <f t="shared" si="67"/>
        <v>19511.948124999995</v>
      </c>
      <c r="H118" s="188">
        <f t="shared" si="67"/>
        <v>20088.389791666661</v>
      </c>
      <c r="I118" s="189"/>
    </row>
    <row r="119" spans="1:9" s="187" customFormat="1" ht="18.75" hidden="1" customHeight="1">
      <c r="A119" s="376"/>
      <c r="B119" s="184" t="s">
        <v>492</v>
      </c>
      <c r="C119" s="188">
        <v>32175.11</v>
      </c>
      <c r="D119" s="188">
        <f t="shared" ref="D119:H120" si="68">C119</f>
        <v>32175.11</v>
      </c>
      <c r="E119" s="188">
        <f t="shared" si="68"/>
        <v>32175.11</v>
      </c>
      <c r="F119" s="188">
        <f t="shared" si="68"/>
        <v>32175.11</v>
      </c>
      <c r="G119" s="188">
        <f t="shared" si="68"/>
        <v>32175.11</v>
      </c>
      <c r="H119" s="188">
        <f t="shared" si="68"/>
        <v>32175.11</v>
      </c>
      <c r="I119" s="189"/>
    </row>
    <row r="120" spans="1:9" s="187" customFormat="1" ht="18.75" hidden="1" customHeight="1">
      <c r="A120" s="376"/>
      <c r="B120" s="184" t="s">
        <v>493</v>
      </c>
      <c r="C120" s="188">
        <v>6100</v>
      </c>
      <c r="D120" s="188">
        <f t="shared" si="68"/>
        <v>6100</v>
      </c>
      <c r="E120" s="188">
        <f t="shared" si="68"/>
        <v>6100</v>
      </c>
      <c r="F120" s="188">
        <f t="shared" si="68"/>
        <v>6100</v>
      </c>
      <c r="G120" s="188">
        <f t="shared" si="68"/>
        <v>6100</v>
      </c>
      <c r="H120" s="188">
        <f t="shared" si="68"/>
        <v>6100</v>
      </c>
      <c r="I120" s="189"/>
    </row>
    <row r="121" spans="1:9" s="193" customFormat="1" ht="18.75" hidden="1" customHeight="1">
      <c r="A121" s="376"/>
      <c r="B121" s="190" t="s">
        <v>460</v>
      </c>
      <c r="C121" s="191">
        <f t="shared" ref="C121:H121" si="69">SUM(C112:C120)</f>
        <v>233545.92233333335</v>
      </c>
      <c r="D121" s="191">
        <f t="shared" si="69"/>
        <v>240002.06899999996</v>
      </c>
      <c r="E121" s="191">
        <f t="shared" si="69"/>
        <v>246458.21566666663</v>
      </c>
      <c r="F121" s="191">
        <f t="shared" si="69"/>
        <v>252914.36233333324</v>
      </c>
      <c r="G121" s="191">
        <f t="shared" si="69"/>
        <v>259370.50899999996</v>
      </c>
      <c r="H121" s="191">
        <f t="shared" si="69"/>
        <v>265826.65566666657</v>
      </c>
      <c r="I121" s="192"/>
    </row>
    <row r="122" spans="1:9" s="183" customFormat="1" ht="18.75" hidden="1" customHeight="1">
      <c r="A122" s="376">
        <v>17</v>
      </c>
      <c r="B122" s="180" t="s">
        <v>484</v>
      </c>
      <c r="C122" s="181">
        <v>920829.43999999994</v>
      </c>
      <c r="D122" s="181">
        <f>C122+$I$122</f>
        <v>952228.34</v>
      </c>
      <c r="E122" s="181">
        <f>D122+$I$122</f>
        <v>983627.24</v>
      </c>
      <c r="F122" s="181">
        <f>E122+$I$122</f>
        <v>1015026.14</v>
      </c>
      <c r="G122" s="181">
        <f>F122+$I$122</f>
        <v>1046425.04</v>
      </c>
      <c r="H122" s="181">
        <f>G122+$I$122</f>
        <v>1077823.94</v>
      </c>
      <c r="I122" s="182">
        <v>31398.9</v>
      </c>
    </row>
    <row r="123" spans="1:9" s="187" customFormat="1" ht="18.75" hidden="1" customHeight="1">
      <c r="A123" s="376"/>
      <c r="B123" s="184" t="s">
        <v>485</v>
      </c>
      <c r="C123" s="185">
        <f t="shared" ref="C123:I123" si="70">C122/12</f>
        <v>76735.786666666667</v>
      </c>
      <c r="D123" s="185">
        <f t="shared" si="70"/>
        <v>79352.361666666664</v>
      </c>
      <c r="E123" s="185">
        <f t="shared" si="70"/>
        <v>81968.936666666661</v>
      </c>
      <c r="F123" s="185">
        <f t="shared" si="70"/>
        <v>84585.511666666673</v>
      </c>
      <c r="G123" s="185">
        <f t="shared" si="70"/>
        <v>87202.08666666667</v>
      </c>
      <c r="H123" s="185">
        <f t="shared" si="70"/>
        <v>89818.661666666667</v>
      </c>
      <c r="I123" s="186">
        <f t="shared" si="70"/>
        <v>2616.5750000000003</v>
      </c>
    </row>
    <row r="124" spans="1:9" s="187" customFormat="1" ht="18.75" hidden="1" customHeight="1">
      <c r="A124" s="376"/>
      <c r="B124" s="184" t="s">
        <v>486</v>
      </c>
      <c r="C124" s="188">
        <f t="shared" ref="C124:H124" si="71">C123*0.5</f>
        <v>38367.893333333333</v>
      </c>
      <c r="D124" s="188">
        <f t="shared" si="71"/>
        <v>39676.180833333332</v>
      </c>
      <c r="E124" s="188">
        <f t="shared" si="71"/>
        <v>40984.468333333331</v>
      </c>
      <c r="F124" s="188">
        <f t="shared" si="71"/>
        <v>42292.755833333336</v>
      </c>
      <c r="G124" s="188">
        <f t="shared" si="71"/>
        <v>43601.043333333335</v>
      </c>
      <c r="H124" s="188">
        <f t="shared" si="71"/>
        <v>44909.330833333333</v>
      </c>
      <c r="I124" s="189"/>
    </row>
    <row r="125" spans="1:9" s="187" customFormat="1" ht="18.75" hidden="1" customHeight="1">
      <c r="A125" s="376"/>
      <c r="B125" s="184" t="s">
        <v>487</v>
      </c>
      <c r="C125" s="188">
        <f t="shared" ref="C125:H125" si="72">C123*0.4</f>
        <v>30694.314666666669</v>
      </c>
      <c r="D125" s="188">
        <f t="shared" si="72"/>
        <v>31740.944666666666</v>
      </c>
      <c r="E125" s="188">
        <f t="shared" si="72"/>
        <v>32787.574666666667</v>
      </c>
      <c r="F125" s="188">
        <f t="shared" si="72"/>
        <v>33834.204666666672</v>
      </c>
      <c r="G125" s="188">
        <f t="shared" si="72"/>
        <v>34880.834666666669</v>
      </c>
      <c r="H125" s="188">
        <f t="shared" si="72"/>
        <v>35927.464666666667</v>
      </c>
      <c r="I125" s="189"/>
    </row>
    <row r="126" spans="1:9" s="187" customFormat="1" ht="18.75" hidden="1" customHeight="1">
      <c r="A126" s="376"/>
      <c r="B126" s="184" t="s">
        <v>488</v>
      </c>
      <c r="C126" s="188">
        <v>2561.58</v>
      </c>
      <c r="D126" s="188">
        <f>C126</f>
        <v>2561.58</v>
      </c>
      <c r="E126" s="188">
        <f>D126</f>
        <v>2561.58</v>
      </c>
      <c r="F126" s="188">
        <f>E126</f>
        <v>2561.58</v>
      </c>
      <c r="G126" s="188">
        <f>F126</f>
        <v>2561.58</v>
      </c>
      <c r="H126" s="188">
        <f>G126</f>
        <v>2561.58</v>
      </c>
      <c r="I126" s="189"/>
    </row>
    <row r="127" spans="1:9" s="187" customFormat="1" ht="18.75" hidden="1" customHeight="1">
      <c r="A127" s="376"/>
      <c r="B127" s="184" t="s">
        <v>489</v>
      </c>
      <c r="C127" s="188">
        <f t="shared" ref="C127:H127" si="73">C123*0.15</f>
        <v>11510.368</v>
      </c>
      <c r="D127" s="188">
        <f t="shared" si="73"/>
        <v>11902.854249999999</v>
      </c>
      <c r="E127" s="188">
        <f t="shared" si="73"/>
        <v>12295.340499999998</v>
      </c>
      <c r="F127" s="188">
        <f t="shared" si="73"/>
        <v>12687.82675</v>
      </c>
      <c r="G127" s="188">
        <f t="shared" si="73"/>
        <v>13080.313</v>
      </c>
      <c r="H127" s="188">
        <f t="shared" si="73"/>
        <v>13472.79925</v>
      </c>
      <c r="I127" s="189"/>
    </row>
    <row r="128" spans="1:9" s="187" customFormat="1" ht="18.75" hidden="1" customHeight="1">
      <c r="A128" s="376"/>
      <c r="B128" s="184" t="s">
        <v>490</v>
      </c>
      <c r="C128" s="188">
        <f t="shared" ref="C128:H128" si="74">C123*0.5</f>
        <v>38367.893333333333</v>
      </c>
      <c r="D128" s="188">
        <f t="shared" si="74"/>
        <v>39676.180833333332</v>
      </c>
      <c r="E128" s="188">
        <f t="shared" si="74"/>
        <v>40984.468333333331</v>
      </c>
      <c r="F128" s="188">
        <f t="shared" si="74"/>
        <v>42292.755833333336</v>
      </c>
      <c r="G128" s="188">
        <f t="shared" si="74"/>
        <v>43601.043333333335</v>
      </c>
      <c r="H128" s="188">
        <f t="shared" si="74"/>
        <v>44909.330833333333</v>
      </c>
      <c r="I128" s="189"/>
    </row>
    <row r="129" spans="1:9" s="187" customFormat="1" ht="18.75" hidden="1" customHeight="1">
      <c r="A129" s="376"/>
      <c r="B129" s="184" t="s">
        <v>491</v>
      </c>
      <c r="C129" s="188">
        <f t="shared" ref="C129:H129" si="75">C123*0.25</f>
        <v>19183.946666666667</v>
      </c>
      <c r="D129" s="188">
        <f t="shared" si="75"/>
        <v>19838.090416666666</v>
      </c>
      <c r="E129" s="188">
        <f t="shared" si="75"/>
        <v>20492.234166666665</v>
      </c>
      <c r="F129" s="188">
        <f t="shared" si="75"/>
        <v>21146.377916666668</v>
      </c>
      <c r="G129" s="188">
        <f t="shared" si="75"/>
        <v>21800.521666666667</v>
      </c>
      <c r="H129" s="188">
        <f t="shared" si="75"/>
        <v>22454.665416666667</v>
      </c>
      <c r="I129" s="189"/>
    </row>
    <row r="130" spans="1:9" s="187" customFormat="1" ht="18.75" hidden="1" customHeight="1">
      <c r="A130" s="376"/>
      <c r="B130" s="184" t="s">
        <v>492</v>
      </c>
      <c r="C130" s="188">
        <v>32175.11</v>
      </c>
      <c r="D130" s="188">
        <f t="shared" ref="D130:H131" si="76">C130</f>
        <v>32175.11</v>
      </c>
      <c r="E130" s="188">
        <f t="shared" si="76"/>
        <v>32175.11</v>
      </c>
      <c r="F130" s="188">
        <f t="shared" si="76"/>
        <v>32175.11</v>
      </c>
      <c r="G130" s="188">
        <f t="shared" si="76"/>
        <v>32175.11</v>
      </c>
      <c r="H130" s="188">
        <f t="shared" si="76"/>
        <v>32175.11</v>
      </c>
      <c r="I130" s="189"/>
    </row>
    <row r="131" spans="1:9" s="187" customFormat="1" ht="18.75" hidden="1" customHeight="1">
      <c r="A131" s="376"/>
      <c r="B131" s="184" t="s">
        <v>493</v>
      </c>
      <c r="C131" s="188">
        <v>6100</v>
      </c>
      <c r="D131" s="188">
        <f t="shared" si="76"/>
        <v>6100</v>
      </c>
      <c r="E131" s="188">
        <f t="shared" si="76"/>
        <v>6100</v>
      </c>
      <c r="F131" s="188">
        <f t="shared" si="76"/>
        <v>6100</v>
      </c>
      <c r="G131" s="188">
        <f t="shared" si="76"/>
        <v>6100</v>
      </c>
      <c r="H131" s="188">
        <f t="shared" si="76"/>
        <v>6100</v>
      </c>
      <c r="I131" s="189"/>
    </row>
    <row r="132" spans="1:9" s="193" customFormat="1" ht="18.75" hidden="1" customHeight="1">
      <c r="A132" s="376"/>
      <c r="B132" s="190" t="s">
        <v>461</v>
      </c>
      <c r="C132" s="191">
        <f t="shared" ref="C132:H132" si="77">SUM(C123:C131)</f>
        <v>255696.89266666665</v>
      </c>
      <c r="D132" s="191">
        <f t="shared" si="77"/>
        <v>263023.30266666668</v>
      </c>
      <c r="E132" s="191">
        <f t="shared" si="77"/>
        <v>270349.7126666666</v>
      </c>
      <c r="F132" s="191">
        <f t="shared" si="77"/>
        <v>277676.12266666669</v>
      </c>
      <c r="G132" s="191">
        <f t="shared" si="77"/>
        <v>285002.53266666667</v>
      </c>
      <c r="H132" s="191">
        <f t="shared" si="77"/>
        <v>292328.94266666664</v>
      </c>
      <c r="I132" s="192"/>
    </row>
    <row r="133" spans="1:9" s="170" customFormat="1" ht="7.5" hidden="1" customHeight="1">
      <c r="A133" s="171"/>
    </row>
    <row r="134" spans="1:9" s="170" customFormat="1" ht="33.75" hidden="1" customHeight="1">
      <c r="A134" s="374" t="s">
        <v>494</v>
      </c>
      <c r="B134" s="374"/>
      <c r="C134" s="374"/>
      <c r="D134" s="374"/>
      <c r="E134" s="374"/>
      <c r="F134" s="374"/>
      <c r="G134" s="374"/>
      <c r="H134" s="374"/>
    </row>
    <row r="135" spans="1:9" hidden="1"/>
  </sheetData>
  <sheetProtection sheet="1" objects="1" scenarios="1" selectLockedCells="1" selectUnlockedCells="1"/>
  <mergeCells count="12">
    <mergeCell ref="A134:H134"/>
    <mergeCell ref="A1:I1"/>
    <mergeCell ref="A2:I2"/>
    <mergeCell ref="A52:I52"/>
    <mergeCell ref="A53:I53"/>
    <mergeCell ref="A56:A66"/>
    <mergeCell ref="A67:A77"/>
    <mergeCell ref="A78:A88"/>
    <mergeCell ref="A89:A99"/>
    <mergeCell ref="A100:A110"/>
    <mergeCell ref="A111:A121"/>
    <mergeCell ref="A122:A132"/>
  </mergeCells>
  <printOptions horizontalCentered="1"/>
  <pageMargins left="1" right="0.25" top="0.75" bottom="0.25" header="0.3" footer="0.3"/>
  <pageSetup paperSize="5" scale="65" orientation="landscape" r:id="rId1"/>
  <headerFooter>
    <oddHeader>&amp;R&amp;"Arial,Bold"&amp;11Page &amp;P of &amp;N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4:Q28"/>
  <sheetViews>
    <sheetView view="pageBreakPreview" zoomScale="60" workbookViewId="0">
      <selection activeCell="R25" sqref="A25:XFD27"/>
    </sheetView>
  </sheetViews>
  <sheetFormatPr defaultRowHeight="15"/>
  <cols>
    <col min="13" max="13" width="15.85546875" customWidth="1"/>
  </cols>
  <sheetData>
    <row r="4" spans="1:17" ht="15" customHeight="1">
      <c r="A4" s="343" t="s">
        <v>551</v>
      </c>
      <c r="B4" s="343"/>
      <c r="C4" s="343"/>
      <c r="D4" s="343"/>
      <c r="E4" s="343"/>
      <c r="F4" s="343"/>
      <c r="G4" s="343"/>
      <c r="H4" s="343"/>
      <c r="I4" s="343"/>
      <c r="J4" s="343"/>
      <c r="K4" s="343"/>
      <c r="L4" s="343"/>
      <c r="M4" s="343"/>
      <c r="N4" s="343"/>
      <c r="O4" s="343"/>
      <c r="P4" s="343"/>
      <c r="Q4" s="343"/>
    </row>
    <row r="5" spans="1:17" ht="15" customHeight="1">
      <c r="A5" s="343"/>
      <c r="B5" s="343"/>
      <c r="C5" s="343"/>
      <c r="D5" s="343"/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3"/>
    </row>
    <row r="6" spans="1:17" ht="18.75">
      <c r="A6" s="239"/>
      <c r="B6" s="239"/>
      <c r="C6" s="239"/>
      <c r="D6" s="239"/>
      <c r="E6" s="239"/>
      <c r="F6" s="239"/>
      <c r="G6" s="239"/>
      <c r="H6" s="239"/>
      <c r="I6" s="239"/>
      <c r="J6" s="239"/>
      <c r="K6" s="239"/>
      <c r="L6" s="239"/>
      <c r="M6" s="239"/>
      <c r="N6" s="239"/>
      <c r="O6" s="239"/>
      <c r="P6" s="239"/>
      <c r="Q6" s="239"/>
    </row>
    <row r="7" spans="1:17" ht="18.75">
      <c r="A7" s="239"/>
      <c r="B7" s="239"/>
      <c r="C7" s="239"/>
      <c r="D7" s="239"/>
      <c r="E7" s="239"/>
      <c r="F7" s="239"/>
      <c r="G7" s="239"/>
      <c r="H7" s="239"/>
      <c r="I7" s="239"/>
      <c r="J7" s="239"/>
      <c r="K7" s="239"/>
      <c r="L7" s="239"/>
      <c r="M7" s="239"/>
      <c r="N7" s="239"/>
      <c r="O7" s="239"/>
      <c r="P7" s="239"/>
      <c r="Q7" s="239"/>
    </row>
    <row r="8" spans="1:17" ht="18.75">
      <c r="A8" s="239"/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/>
      <c r="M8" s="239"/>
      <c r="N8" s="239"/>
      <c r="O8" s="239"/>
      <c r="P8" s="239"/>
      <c r="Q8" s="239"/>
    </row>
    <row r="9" spans="1:17" ht="18.75">
      <c r="A9" s="239"/>
      <c r="B9" s="239"/>
      <c r="C9" s="239"/>
      <c r="D9" s="239"/>
      <c r="E9" s="239"/>
      <c r="F9" s="239"/>
      <c r="G9" s="239"/>
      <c r="H9" s="239"/>
      <c r="I9" s="239"/>
      <c r="J9" s="239"/>
      <c r="K9" s="239"/>
      <c r="L9" s="239"/>
      <c r="M9" s="239"/>
      <c r="N9" s="239"/>
      <c r="O9" s="239"/>
      <c r="P9" s="239"/>
      <c r="Q9" s="239"/>
    </row>
    <row r="10" spans="1:17" ht="18.75">
      <c r="A10" s="239"/>
      <c r="B10" s="239"/>
      <c r="C10" s="239"/>
      <c r="D10" s="239"/>
      <c r="E10" s="239"/>
      <c r="F10" s="239"/>
      <c r="G10" s="239"/>
      <c r="H10" s="239"/>
      <c r="I10" s="239"/>
      <c r="J10" s="239"/>
      <c r="K10" s="239"/>
      <c r="L10" s="239"/>
      <c r="M10" s="239"/>
      <c r="N10" s="239"/>
      <c r="O10" s="239"/>
      <c r="P10" s="239"/>
      <c r="Q10" s="239"/>
    </row>
    <row r="11" spans="1:17" ht="15" customHeight="1">
      <c r="A11" s="344" t="s">
        <v>552</v>
      </c>
      <c r="B11" s="344"/>
      <c r="C11" s="344"/>
      <c r="D11" s="344"/>
      <c r="E11" s="344"/>
      <c r="F11" s="344"/>
      <c r="G11" s="344"/>
      <c r="H11" s="344"/>
      <c r="I11" s="344"/>
      <c r="J11" s="344"/>
      <c r="K11" s="344"/>
      <c r="L11" s="344"/>
      <c r="M11" s="344"/>
      <c r="N11" s="344"/>
      <c r="O11" s="344"/>
      <c r="P11" s="344"/>
      <c r="Q11" s="344"/>
    </row>
    <row r="12" spans="1:17" ht="15" customHeight="1">
      <c r="A12" s="344"/>
      <c r="B12" s="344"/>
      <c r="C12" s="344"/>
      <c r="D12" s="344"/>
      <c r="E12" s="344"/>
      <c r="F12" s="344"/>
      <c r="G12" s="344"/>
      <c r="H12" s="344"/>
      <c r="I12" s="344"/>
      <c r="J12" s="344"/>
      <c r="K12" s="344"/>
      <c r="L12" s="344"/>
      <c r="M12" s="344"/>
      <c r="N12" s="344"/>
      <c r="O12" s="344"/>
      <c r="P12" s="344"/>
      <c r="Q12" s="344"/>
    </row>
    <row r="13" spans="1:17" ht="15" customHeight="1">
      <c r="A13" s="315"/>
      <c r="B13" s="315"/>
      <c r="C13" s="315"/>
      <c r="D13" s="315"/>
      <c r="E13" s="315"/>
      <c r="F13" s="315"/>
      <c r="G13" s="315"/>
      <c r="H13" s="315"/>
      <c r="I13" s="315"/>
      <c r="J13" s="315"/>
      <c r="K13" s="315"/>
      <c r="L13" s="315"/>
      <c r="M13" s="315"/>
      <c r="N13" s="315"/>
      <c r="O13" s="315"/>
      <c r="P13" s="315"/>
      <c r="Q13" s="315"/>
    </row>
    <row r="14" spans="1:17" ht="15" customHeight="1">
      <c r="A14" s="344" t="s">
        <v>553</v>
      </c>
      <c r="B14" s="344"/>
      <c r="C14" s="344"/>
      <c r="D14" s="344"/>
      <c r="E14" s="344"/>
      <c r="F14" s="344"/>
      <c r="G14" s="344"/>
      <c r="H14" s="344"/>
      <c r="I14" s="344"/>
      <c r="J14" s="344"/>
      <c r="K14" s="344"/>
      <c r="L14" s="344"/>
      <c r="M14" s="344"/>
      <c r="N14" s="344"/>
      <c r="O14" s="344"/>
      <c r="P14" s="344"/>
      <c r="Q14" s="344"/>
    </row>
    <row r="15" spans="1:17" ht="15" customHeight="1">
      <c r="A15" s="344"/>
      <c r="B15" s="344"/>
      <c r="C15" s="344"/>
      <c r="D15" s="344"/>
      <c r="E15" s="344"/>
      <c r="F15" s="344"/>
      <c r="G15" s="344"/>
      <c r="H15" s="344"/>
      <c r="I15" s="344"/>
      <c r="J15" s="344"/>
      <c r="K15" s="344"/>
      <c r="L15" s="344"/>
      <c r="M15" s="344"/>
      <c r="N15" s="344"/>
      <c r="O15" s="344"/>
      <c r="P15" s="344"/>
      <c r="Q15" s="344"/>
    </row>
    <row r="16" spans="1:17" ht="33.75">
      <c r="A16" s="239"/>
      <c r="B16" s="315"/>
      <c r="C16" s="315"/>
      <c r="D16" s="315"/>
      <c r="E16" s="315"/>
      <c r="F16" s="315"/>
      <c r="G16" s="315"/>
      <c r="H16" s="315"/>
      <c r="I16" s="315"/>
      <c r="J16" s="315"/>
      <c r="K16" s="315"/>
      <c r="L16" s="315"/>
      <c r="M16" s="239"/>
      <c r="N16" s="239"/>
      <c r="O16" s="239"/>
      <c r="P16" s="239"/>
      <c r="Q16" s="239"/>
    </row>
    <row r="17" spans="1:17" ht="28.5" customHeight="1">
      <c r="A17" s="345" t="s">
        <v>554</v>
      </c>
      <c r="B17" s="345"/>
      <c r="C17" s="345"/>
      <c r="D17" s="345"/>
      <c r="E17" s="345"/>
      <c r="F17" s="345"/>
      <c r="G17" s="345"/>
      <c r="H17" s="345"/>
      <c r="I17" s="345"/>
      <c r="J17" s="345"/>
      <c r="K17" s="345"/>
      <c r="L17" s="345"/>
      <c r="M17" s="345"/>
      <c r="N17" s="345"/>
      <c r="O17" s="345"/>
      <c r="P17" s="345"/>
      <c r="Q17" s="345"/>
    </row>
    <row r="18" spans="1:17" ht="28.5" customHeight="1">
      <c r="A18" s="345"/>
      <c r="B18" s="345"/>
      <c r="C18" s="345"/>
      <c r="D18" s="345"/>
      <c r="E18" s="345"/>
      <c r="F18" s="345"/>
      <c r="G18" s="345"/>
      <c r="H18" s="345"/>
      <c r="I18" s="345"/>
      <c r="J18" s="345"/>
      <c r="K18" s="345"/>
      <c r="L18" s="345"/>
      <c r="M18" s="345"/>
      <c r="N18" s="345"/>
      <c r="O18" s="345"/>
      <c r="P18" s="345"/>
      <c r="Q18" s="345"/>
    </row>
    <row r="19" spans="1:17" ht="33.75">
      <c r="A19" s="239"/>
      <c r="B19" s="315"/>
      <c r="C19" s="315"/>
      <c r="D19" s="315"/>
      <c r="E19" s="315"/>
      <c r="F19" s="315"/>
      <c r="G19" s="315"/>
      <c r="H19" s="315"/>
      <c r="I19" s="315"/>
      <c r="J19" s="315"/>
      <c r="K19" s="315"/>
      <c r="L19" s="315"/>
      <c r="M19" s="239"/>
      <c r="N19" s="239"/>
      <c r="O19" s="239"/>
      <c r="P19" s="239"/>
      <c r="Q19" s="239"/>
    </row>
    <row r="20" spans="1:17" ht="15" customHeight="1">
      <c r="A20" s="342" t="s">
        <v>632</v>
      </c>
      <c r="B20" s="342"/>
      <c r="C20" s="342"/>
      <c r="D20" s="342"/>
      <c r="E20" s="342"/>
      <c r="F20" s="342"/>
      <c r="G20" s="342"/>
      <c r="H20" s="342"/>
      <c r="I20" s="342"/>
      <c r="J20" s="342"/>
      <c r="K20" s="342"/>
      <c r="L20" s="342"/>
      <c r="M20" s="342"/>
      <c r="N20" s="342"/>
      <c r="O20" s="342"/>
      <c r="P20" s="342"/>
      <c r="Q20" s="342"/>
    </row>
    <row r="21" spans="1:17" ht="15" customHeight="1">
      <c r="A21" s="342"/>
      <c r="B21" s="342"/>
      <c r="C21" s="342"/>
      <c r="D21" s="342"/>
      <c r="E21" s="342"/>
      <c r="F21" s="342"/>
      <c r="G21" s="342"/>
      <c r="H21" s="342"/>
      <c r="I21" s="342"/>
      <c r="J21" s="342"/>
      <c r="K21" s="342"/>
      <c r="L21" s="342"/>
      <c r="M21" s="342"/>
      <c r="N21" s="342"/>
      <c r="O21" s="342"/>
      <c r="P21" s="342"/>
      <c r="Q21" s="342"/>
    </row>
    <row r="22" spans="1:17" ht="18.75">
      <c r="A22" s="239"/>
      <c r="B22" s="239"/>
      <c r="C22" s="239"/>
      <c r="D22" s="239"/>
      <c r="E22" s="239"/>
      <c r="F22" s="239"/>
      <c r="G22" s="239"/>
      <c r="H22" s="239"/>
      <c r="I22" s="239"/>
      <c r="J22" s="239"/>
      <c r="K22" s="239"/>
      <c r="L22" s="239"/>
      <c r="M22" s="239"/>
      <c r="N22" s="239"/>
      <c r="O22" s="239"/>
      <c r="P22" s="239"/>
      <c r="Q22" s="239"/>
    </row>
    <row r="23" spans="1:17" ht="18.75">
      <c r="A23" s="239"/>
      <c r="B23" s="239"/>
      <c r="C23" s="239"/>
      <c r="D23" s="239"/>
      <c r="E23" s="239"/>
      <c r="F23" s="239"/>
      <c r="G23" s="239"/>
      <c r="H23" s="239"/>
      <c r="I23" s="239"/>
      <c r="J23" s="239"/>
      <c r="K23" s="239"/>
      <c r="L23" s="239"/>
      <c r="M23" s="239"/>
      <c r="N23" s="239"/>
      <c r="O23" s="239"/>
      <c r="P23" s="239"/>
      <c r="Q23" s="239"/>
    </row>
    <row r="24" spans="1:17" ht="18.75">
      <c r="A24" s="239"/>
      <c r="B24" s="239"/>
      <c r="C24" s="239"/>
      <c r="D24" s="239"/>
      <c r="E24" s="239"/>
      <c r="F24" s="239"/>
      <c r="G24" s="239"/>
      <c r="H24" s="239"/>
      <c r="I24" s="239"/>
      <c r="J24" s="239"/>
      <c r="K24" s="239"/>
      <c r="L24" s="239"/>
      <c r="M24" s="239"/>
      <c r="N24" s="239"/>
      <c r="O24" s="239"/>
      <c r="P24" s="239"/>
      <c r="Q24" s="239"/>
    </row>
    <row r="25" spans="1:17" ht="30" customHeight="1">
      <c r="A25" s="342" t="s">
        <v>633</v>
      </c>
      <c r="B25" s="342"/>
      <c r="C25" s="342"/>
      <c r="D25" s="342"/>
      <c r="E25" s="342"/>
      <c r="F25" s="342"/>
      <c r="G25" s="342"/>
      <c r="H25" s="342"/>
      <c r="I25" s="342"/>
      <c r="J25" s="342"/>
      <c r="K25" s="342"/>
      <c r="L25" s="342"/>
      <c r="M25" s="342"/>
      <c r="N25" s="342"/>
      <c r="O25" s="342"/>
      <c r="P25" s="342"/>
      <c r="Q25" s="342"/>
    </row>
    <row r="26" spans="1:17" ht="11.25" customHeight="1">
      <c r="A26" s="342"/>
      <c r="B26" s="342"/>
      <c r="C26" s="342"/>
      <c r="D26" s="342"/>
      <c r="E26" s="342"/>
      <c r="F26" s="342"/>
      <c r="G26" s="342"/>
      <c r="H26" s="342"/>
      <c r="I26" s="342"/>
      <c r="J26" s="342"/>
      <c r="K26" s="342"/>
      <c r="L26" s="342"/>
      <c r="M26" s="342"/>
      <c r="N26" s="342"/>
      <c r="O26" s="342"/>
      <c r="P26" s="342"/>
      <c r="Q26" s="342"/>
    </row>
    <row r="27" spans="1:17" ht="44.25" customHeight="1">
      <c r="E27" s="341" t="s">
        <v>637</v>
      </c>
      <c r="F27" s="341"/>
      <c r="G27" s="341"/>
      <c r="H27" s="341"/>
      <c r="I27" s="341"/>
      <c r="J27" s="341"/>
      <c r="K27" s="341"/>
      <c r="L27" s="341"/>
      <c r="M27" s="341"/>
    </row>
    <row r="28" spans="1:17" ht="15" customHeight="1"/>
  </sheetData>
  <mergeCells count="7">
    <mergeCell ref="E27:M27"/>
    <mergeCell ref="A25:Q26"/>
    <mergeCell ref="A4:Q5"/>
    <mergeCell ref="A11:Q12"/>
    <mergeCell ref="A14:Q15"/>
    <mergeCell ref="A17:Q18"/>
    <mergeCell ref="A20:Q21"/>
  </mergeCells>
  <pageMargins left="0.7" right="0.7" top="0.75" bottom="0.75" header="0.3" footer="0.3"/>
  <pageSetup paperSize="5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D2:Q41"/>
  <sheetViews>
    <sheetView view="pageBreakPreview" topLeftCell="A10" zoomScale="60" workbookViewId="0">
      <selection activeCell="M39" sqref="M39"/>
    </sheetView>
  </sheetViews>
  <sheetFormatPr defaultRowHeight="15.75"/>
  <cols>
    <col min="1" max="3" width="9.140625" style="28"/>
    <col min="4" max="4" width="55.28515625" style="28" bestFit="1" customWidth="1"/>
    <col min="5" max="5" width="20.28515625" style="28" bestFit="1" customWidth="1"/>
    <col min="6" max="16384" width="9.140625" style="28"/>
  </cols>
  <sheetData>
    <row r="2" spans="4:17" ht="21">
      <c r="D2" s="346" t="s">
        <v>518</v>
      </c>
      <c r="E2" s="346"/>
      <c r="F2" s="346"/>
      <c r="G2" s="346"/>
      <c r="H2" s="346"/>
      <c r="I2" s="346"/>
      <c r="J2" s="346"/>
      <c r="K2" s="346"/>
      <c r="L2" s="346"/>
      <c r="M2" s="346"/>
      <c r="N2" s="346"/>
      <c r="O2" s="346"/>
      <c r="P2" s="346"/>
      <c r="Q2" s="346"/>
    </row>
    <row r="3" spans="4:17" ht="21">
      <c r="D3" s="235"/>
      <c r="E3" s="235"/>
      <c r="F3" s="235"/>
      <c r="G3" s="235"/>
      <c r="H3" s="235"/>
      <c r="I3" s="235"/>
      <c r="J3" s="235"/>
      <c r="K3" s="236"/>
      <c r="L3" s="236"/>
      <c r="M3" s="236"/>
      <c r="N3" s="236"/>
      <c r="O3" s="236"/>
      <c r="P3" s="236"/>
      <c r="Q3" s="236"/>
    </row>
    <row r="4" spans="4:17" ht="24.75">
      <c r="D4" s="238" t="s">
        <v>519</v>
      </c>
      <c r="E4" s="238"/>
      <c r="F4" s="238"/>
      <c r="G4" s="238"/>
      <c r="H4" s="238"/>
      <c r="I4" s="238"/>
      <c r="J4" s="313" t="s">
        <v>520</v>
      </c>
      <c r="K4" s="236"/>
      <c r="L4" s="236"/>
      <c r="M4" s="236"/>
      <c r="N4" s="236"/>
      <c r="O4" s="236"/>
      <c r="P4" s="236"/>
      <c r="Q4" s="236"/>
    </row>
    <row r="5" spans="4:17" ht="19.5">
      <c r="D5" s="240" t="s">
        <v>619</v>
      </c>
      <c r="E5" s="240"/>
      <c r="F5" s="240"/>
      <c r="G5" s="240"/>
      <c r="H5" s="240"/>
      <c r="I5" s="240"/>
      <c r="J5" s="314" t="s">
        <v>521</v>
      </c>
    </row>
    <row r="6" spans="4:17" ht="19.5">
      <c r="D6" s="240" t="s">
        <v>620</v>
      </c>
      <c r="E6" s="240"/>
      <c r="F6" s="240"/>
      <c r="G6" s="240"/>
      <c r="H6" s="240"/>
      <c r="I6" s="240"/>
      <c r="J6" s="314" t="s">
        <v>522</v>
      </c>
    </row>
    <row r="7" spans="4:17" ht="19.5">
      <c r="D7" s="240" t="s">
        <v>523</v>
      </c>
      <c r="E7" s="240"/>
      <c r="F7" s="240"/>
      <c r="G7" s="240"/>
      <c r="H7" s="240"/>
      <c r="I7" s="240"/>
      <c r="J7" s="314" t="s">
        <v>524</v>
      </c>
    </row>
    <row r="8" spans="4:17" ht="19.5">
      <c r="D8" s="240" t="s">
        <v>525</v>
      </c>
      <c r="E8" s="240"/>
      <c r="F8" s="240"/>
      <c r="G8" s="240"/>
      <c r="H8" s="240"/>
      <c r="I8" s="240"/>
      <c r="J8" s="314">
        <v>1</v>
      </c>
    </row>
    <row r="9" spans="4:17" ht="19.5">
      <c r="D9" s="240" t="s">
        <v>526</v>
      </c>
      <c r="E9" s="240"/>
      <c r="F9" s="240"/>
      <c r="G9" s="240"/>
      <c r="H9" s="240"/>
      <c r="I9" s="240"/>
      <c r="J9" s="314">
        <f>J8+1</f>
        <v>2</v>
      </c>
    </row>
    <row r="10" spans="4:17" ht="19.5">
      <c r="D10" s="240" t="s">
        <v>621</v>
      </c>
      <c r="E10" s="240"/>
      <c r="F10" s="240"/>
      <c r="G10" s="240"/>
      <c r="H10" s="240"/>
      <c r="I10" s="240"/>
      <c r="J10" s="314">
        <v>3</v>
      </c>
    </row>
    <row r="11" spans="4:17" ht="19.5">
      <c r="D11" s="240" t="s">
        <v>636</v>
      </c>
      <c r="E11" s="240"/>
      <c r="F11" s="240"/>
      <c r="G11" s="240"/>
      <c r="H11" s="240"/>
      <c r="I11" s="240"/>
      <c r="J11" s="314">
        <v>4</v>
      </c>
    </row>
    <row r="12" spans="4:17" ht="19.5">
      <c r="D12" s="240" t="s">
        <v>527</v>
      </c>
      <c r="E12" s="240"/>
      <c r="F12" s="240"/>
      <c r="G12" s="240"/>
      <c r="H12" s="240"/>
      <c r="I12" s="240"/>
      <c r="J12" s="314">
        <v>5</v>
      </c>
    </row>
    <row r="13" spans="4:17" ht="19.5">
      <c r="D13" s="240" t="s">
        <v>528</v>
      </c>
      <c r="E13" s="240"/>
      <c r="F13" s="240"/>
      <c r="G13" s="240"/>
      <c r="H13" s="240"/>
      <c r="I13" s="240"/>
      <c r="J13" s="314">
        <v>6</v>
      </c>
    </row>
    <row r="14" spans="4:17" ht="19.5" hidden="1">
      <c r="D14" s="240" t="s">
        <v>529</v>
      </c>
      <c r="E14" s="240"/>
      <c r="F14" s="240"/>
      <c r="G14" s="240"/>
      <c r="H14" s="240"/>
      <c r="I14" s="240"/>
      <c r="J14" s="314">
        <v>7</v>
      </c>
    </row>
    <row r="15" spans="4:17" ht="19.5">
      <c r="D15" s="240" t="s">
        <v>530</v>
      </c>
      <c r="E15" s="240"/>
      <c r="F15" s="240"/>
      <c r="G15" s="240"/>
      <c r="H15" s="240"/>
      <c r="I15" s="240"/>
      <c r="J15" s="314">
        <v>7</v>
      </c>
    </row>
    <row r="16" spans="4:17" ht="19.5" hidden="1">
      <c r="D16" s="240" t="s">
        <v>531</v>
      </c>
      <c r="E16" s="240"/>
      <c r="F16" s="240"/>
      <c r="G16" s="240"/>
      <c r="H16" s="240"/>
      <c r="I16" s="240"/>
      <c r="J16" s="314">
        <v>9</v>
      </c>
    </row>
    <row r="17" spans="4:10" ht="19.5">
      <c r="D17" s="240" t="s">
        <v>532</v>
      </c>
      <c r="E17" s="240"/>
      <c r="F17" s="240"/>
      <c r="G17" s="240"/>
      <c r="H17" s="240"/>
      <c r="I17" s="240"/>
      <c r="J17" s="314">
        <v>8</v>
      </c>
    </row>
    <row r="18" spans="4:10" ht="19.5">
      <c r="D18" s="240" t="s">
        <v>533</v>
      </c>
      <c r="E18" s="240"/>
      <c r="F18" s="240"/>
      <c r="G18" s="240"/>
      <c r="H18" s="240"/>
      <c r="I18" s="240"/>
      <c r="J18" s="314">
        <v>9</v>
      </c>
    </row>
    <row r="19" spans="4:10" ht="19.5" hidden="1">
      <c r="D19" s="240" t="s">
        <v>534</v>
      </c>
      <c r="E19" s="240"/>
      <c r="F19" s="240"/>
      <c r="G19" s="240"/>
      <c r="H19" s="240"/>
      <c r="I19" s="240"/>
      <c r="J19" s="314">
        <v>12</v>
      </c>
    </row>
    <row r="20" spans="4:10" ht="19.5">
      <c r="D20" s="240" t="s">
        <v>535</v>
      </c>
      <c r="E20" s="240"/>
      <c r="F20" s="240"/>
      <c r="G20" s="240"/>
      <c r="H20" s="240"/>
      <c r="I20" s="240"/>
      <c r="J20" s="314">
        <v>10</v>
      </c>
    </row>
    <row r="21" spans="4:10" ht="19.5" hidden="1">
      <c r="D21" s="240" t="s">
        <v>536</v>
      </c>
      <c r="E21" s="240"/>
      <c r="F21" s="240"/>
      <c r="G21" s="240"/>
      <c r="H21" s="240"/>
      <c r="I21" s="240"/>
      <c r="J21" s="314">
        <v>14</v>
      </c>
    </row>
    <row r="22" spans="4:10" ht="19.5">
      <c r="D22" s="240" t="s">
        <v>537</v>
      </c>
      <c r="E22" s="240"/>
      <c r="F22" s="240"/>
      <c r="G22" s="240"/>
      <c r="H22" s="240"/>
      <c r="I22" s="240"/>
      <c r="J22" s="314">
        <v>11</v>
      </c>
    </row>
    <row r="23" spans="4:10" ht="19.5">
      <c r="D23" s="240" t="s">
        <v>538</v>
      </c>
      <c r="E23" s="240"/>
      <c r="F23" s="240"/>
      <c r="G23" s="240"/>
      <c r="H23" s="240"/>
      <c r="I23" s="240"/>
      <c r="J23" s="314">
        <v>12</v>
      </c>
    </row>
    <row r="24" spans="4:10" ht="19.5">
      <c r="D24" s="240" t="s">
        <v>539</v>
      </c>
      <c r="E24" s="240"/>
      <c r="F24" s="240"/>
      <c r="G24" s="240"/>
      <c r="H24" s="240"/>
      <c r="I24" s="240"/>
      <c r="J24" s="314">
        <v>13</v>
      </c>
    </row>
    <row r="25" spans="4:10" ht="19.5">
      <c r="D25" s="240" t="s">
        <v>540</v>
      </c>
      <c r="E25" s="240"/>
      <c r="F25" s="240"/>
      <c r="G25" s="240"/>
      <c r="H25" s="240"/>
      <c r="I25" s="240"/>
      <c r="J25" s="314">
        <v>14</v>
      </c>
    </row>
    <row r="26" spans="4:10" ht="19.5">
      <c r="D26" s="240" t="s">
        <v>541</v>
      </c>
      <c r="E26" s="240"/>
      <c r="F26" s="240"/>
      <c r="G26" s="240"/>
      <c r="H26" s="240"/>
      <c r="I26" s="240"/>
      <c r="J26" s="314">
        <v>15</v>
      </c>
    </row>
    <row r="27" spans="4:10" ht="19.5">
      <c r="D27" s="240" t="s">
        <v>542</v>
      </c>
      <c r="E27" s="240"/>
      <c r="F27" s="240"/>
      <c r="G27" s="240"/>
      <c r="H27" s="240"/>
      <c r="I27" s="240"/>
      <c r="J27" s="314">
        <v>16</v>
      </c>
    </row>
    <row r="28" spans="4:10" ht="19.5">
      <c r="D28" s="240" t="s">
        <v>543</v>
      </c>
      <c r="E28" s="240"/>
      <c r="F28" s="240"/>
      <c r="G28" s="240"/>
      <c r="H28" s="240"/>
      <c r="I28" s="240"/>
      <c r="J28" s="314">
        <v>17</v>
      </c>
    </row>
    <row r="29" spans="4:10" ht="19.5">
      <c r="D29" s="240" t="s">
        <v>544</v>
      </c>
      <c r="E29" s="240"/>
      <c r="F29" s="240"/>
      <c r="G29" s="240"/>
      <c r="H29" s="240"/>
      <c r="I29" s="240"/>
      <c r="J29" s="314">
        <v>18</v>
      </c>
    </row>
    <row r="30" spans="4:10" ht="19.5">
      <c r="D30" s="240" t="s">
        <v>545</v>
      </c>
      <c r="E30" s="240"/>
      <c r="F30" s="240"/>
      <c r="G30" s="240"/>
      <c r="H30" s="240"/>
      <c r="I30" s="240"/>
      <c r="J30" s="314">
        <v>19</v>
      </c>
    </row>
    <row r="31" spans="4:10" ht="19.5">
      <c r="D31" s="240" t="s">
        <v>546</v>
      </c>
      <c r="E31" s="240"/>
      <c r="F31" s="240"/>
      <c r="G31" s="240"/>
      <c r="H31" s="240"/>
      <c r="I31" s="240"/>
      <c r="J31" s="314">
        <v>20</v>
      </c>
    </row>
    <row r="32" spans="4:10" ht="19.5">
      <c r="D32" s="240" t="s">
        <v>547</v>
      </c>
      <c r="E32" s="240"/>
      <c r="F32" s="240"/>
      <c r="G32" s="240"/>
      <c r="H32" s="240"/>
      <c r="I32" s="240"/>
      <c r="J32" s="314">
        <v>21</v>
      </c>
    </row>
    <row r="33" spans="4:11" ht="19.5">
      <c r="D33" s="240" t="s">
        <v>548</v>
      </c>
      <c r="E33" s="240"/>
      <c r="F33" s="240"/>
      <c r="G33" s="240"/>
      <c r="H33" s="240"/>
      <c r="I33" s="240"/>
      <c r="J33" s="314">
        <v>22</v>
      </c>
    </row>
    <row r="34" spans="4:11" ht="19.5">
      <c r="D34" s="240" t="s">
        <v>615</v>
      </c>
      <c r="E34" s="240"/>
      <c r="F34" s="240"/>
      <c r="G34" s="240"/>
      <c r="H34" s="240"/>
      <c r="I34" s="240"/>
      <c r="J34" s="314">
        <v>23</v>
      </c>
    </row>
    <row r="35" spans="4:11" ht="19.5">
      <c r="D35" s="240" t="s">
        <v>557</v>
      </c>
      <c r="E35" s="240"/>
      <c r="F35" s="240"/>
      <c r="G35" s="240"/>
      <c r="H35" s="240"/>
      <c r="I35" s="240"/>
      <c r="J35" s="314">
        <v>24</v>
      </c>
    </row>
    <row r="36" spans="4:11" ht="19.5">
      <c r="D36" s="240" t="s">
        <v>549</v>
      </c>
      <c r="E36" s="240"/>
      <c r="F36" s="240"/>
      <c r="G36" s="240"/>
      <c r="H36" s="240"/>
      <c r="I36" s="240"/>
      <c r="J36" s="314">
        <v>25</v>
      </c>
    </row>
    <row r="37" spans="4:11" ht="19.5">
      <c r="D37" s="240" t="s">
        <v>550</v>
      </c>
      <c r="E37" s="240"/>
      <c r="F37" s="240"/>
      <c r="G37" s="240"/>
      <c r="H37" s="240"/>
      <c r="I37" s="240"/>
      <c r="J37" s="314">
        <v>26</v>
      </c>
    </row>
    <row r="38" spans="4:11" ht="19.5">
      <c r="D38" s="240" t="s">
        <v>558</v>
      </c>
      <c r="E38" s="240"/>
      <c r="F38" s="240"/>
      <c r="G38" s="240"/>
      <c r="H38" s="240"/>
      <c r="I38" s="240"/>
      <c r="J38" s="314">
        <v>27</v>
      </c>
      <c r="K38" s="340">
        <v>-28</v>
      </c>
    </row>
    <row r="39" spans="4:11">
      <c r="J39" s="237"/>
    </row>
    <row r="41" spans="4:11">
      <c r="F41" s="28" t="s">
        <v>556</v>
      </c>
    </row>
  </sheetData>
  <mergeCells count="1">
    <mergeCell ref="D2:Q2"/>
  </mergeCells>
  <pageMargins left="0.7" right="0.7" top="0.75" bottom="0.75" header="0.3" footer="0.3"/>
  <pageSetup paperSize="5" scale="6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8"/>
  <dimension ref="A1:P22"/>
  <sheetViews>
    <sheetView showGridLines="0" showRowColHeaders="0" tabSelected="1" workbookViewId="0">
      <selection activeCell="R7" sqref="R7"/>
    </sheetView>
  </sheetViews>
  <sheetFormatPr defaultRowHeight="15"/>
  <sheetData>
    <row r="1" spans="1:1">
      <c r="A1">
        <v>0</v>
      </c>
    </row>
    <row r="17" spans="5:16" ht="27">
      <c r="E17" s="68" t="s">
        <v>415</v>
      </c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</row>
    <row r="18" spans="5:16"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</row>
    <row r="19" spans="5:16"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</row>
    <row r="20" spans="5:16"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</row>
    <row r="21" spans="5:16"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</row>
    <row r="22" spans="5:16"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</row>
  </sheetData>
  <sheetProtection sheet="1" objects="1" scenarios="1"/>
  <pageMargins left="0.7" right="0.7" top="0.75" bottom="0.75" header="0.3" footer="0.3"/>
  <pageSetup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B2:AG16"/>
  <sheetViews>
    <sheetView view="pageBreakPreview" topLeftCell="A10" zoomScale="60" workbookViewId="0">
      <selection activeCell="O17" sqref="O17"/>
    </sheetView>
  </sheetViews>
  <sheetFormatPr defaultRowHeight="80.099999999999994" customHeight="1"/>
  <cols>
    <col min="1" max="16384" width="9.140625" style="307"/>
  </cols>
  <sheetData>
    <row r="2" spans="2:33" ht="80.099999999999994" customHeight="1">
      <c r="B2" s="308" t="s">
        <v>555</v>
      </c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W2" s="309"/>
      <c r="X2" s="309"/>
      <c r="Y2" s="309"/>
      <c r="Z2" s="309"/>
    </row>
    <row r="3" spans="2:33" ht="80.099999999999994" customHeight="1">
      <c r="B3" s="309"/>
      <c r="C3" s="308"/>
      <c r="D3" s="308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09"/>
      <c r="W3" s="309"/>
      <c r="X3" s="309"/>
      <c r="Y3" s="309"/>
      <c r="Z3" s="309"/>
    </row>
    <row r="4" spans="2:33" ht="80.099999999999994" customHeight="1">
      <c r="B4" s="309" t="s">
        <v>564</v>
      </c>
      <c r="C4" s="309"/>
      <c r="D4" s="309"/>
      <c r="E4" s="309"/>
      <c r="F4" s="309"/>
      <c r="G4" s="309"/>
      <c r="H4" s="309"/>
      <c r="I4" s="309"/>
      <c r="J4" s="309"/>
      <c r="K4" s="309"/>
      <c r="L4" s="309"/>
      <c r="M4" s="309"/>
      <c r="N4" s="309"/>
      <c r="O4" s="309"/>
      <c r="P4" s="309"/>
      <c r="Q4" s="309"/>
      <c r="R4" s="309"/>
      <c r="S4" s="309"/>
      <c r="T4" s="309"/>
      <c r="U4" s="309"/>
      <c r="V4" s="309"/>
      <c r="W4" s="309"/>
      <c r="X4" s="309"/>
      <c r="Y4" s="309"/>
      <c r="Z4" s="309"/>
    </row>
    <row r="5" spans="2:33" ht="80.099999999999994" customHeight="1">
      <c r="B5" s="309" t="s">
        <v>623</v>
      </c>
      <c r="C5" s="309"/>
      <c r="D5" s="309"/>
      <c r="E5" s="309"/>
      <c r="F5" s="309"/>
      <c r="G5" s="309"/>
      <c r="H5" s="309"/>
      <c r="I5" s="309"/>
      <c r="J5" s="309"/>
      <c r="K5" s="309"/>
      <c r="L5" s="309"/>
      <c r="M5" s="309"/>
      <c r="N5" s="309"/>
      <c r="O5" s="309"/>
      <c r="P5" s="309"/>
      <c r="Q5" s="309"/>
      <c r="R5" s="309" t="s">
        <v>563</v>
      </c>
      <c r="S5" s="309"/>
      <c r="T5" s="309"/>
      <c r="U5" s="309"/>
      <c r="V5" s="309"/>
      <c r="W5" s="309"/>
      <c r="X5" s="309"/>
      <c r="Y5" s="309"/>
      <c r="Z5" s="309"/>
    </row>
    <row r="6" spans="2:33" ht="80.099999999999994" customHeight="1">
      <c r="B6" s="308" t="s">
        <v>624</v>
      </c>
      <c r="C6" s="309"/>
      <c r="D6" s="309"/>
      <c r="E6" s="309"/>
      <c r="F6" s="309"/>
      <c r="G6" s="309"/>
      <c r="H6" s="309"/>
      <c r="I6" s="309"/>
      <c r="J6" s="309"/>
      <c r="K6" s="309"/>
      <c r="L6" s="309"/>
      <c r="M6" s="309"/>
      <c r="N6" s="309"/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309"/>
      <c r="Z6" s="309"/>
    </row>
    <row r="7" spans="2:33" ht="80.099999999999994" customHeight="1">
      <c r="B7" s="309" t="s">
        <v>625</v>
      </c>
      <c r="C7" s="309"/>
      <c r="D7" s="309"/>
      <c r="E7" s="309"/>
      <c r="F7" s="309"/>
      <c r="G7" s="309"/>
      <c r="H7" s="309"/>
      <c r="I7" s="309"/>
      <c r="J7" s="309"/>
      <c r="K7" s="309"/>
      <c r="L7" s="309"/>
      <c r="M7" s="309"/>
      <c r="N7" s="309"/>
      <c r="O7" s="309"/>
      <c r="P7" s="309"/>
      <c r="Q7" s="309"/>
      <c r="R7" s="309"/>
      <c r="S7" s="309"/>
      <c r="T7" s="309"/>
      <c r="U7" s="309"/>
      <c r="V7" s="309"/>
      <c r="W7" s="309"/>
      <c r="X7" s="309"/>
      <c r="Y7" s="309"/>
      <c r="Z7" s="309"/>
    </row>
    <row r="8" spans="2:33" ht="80.099999999999994" customHeight="1">
      <c r="B8" s="309" t="s">
        <v>626</v>
      </c>
      <c r="C8" s="309"/>
      <c r="D8" s="309"/>
      <c r="E8" s="309"/>
      <c r="F8" s="309"/>
      <c r="G8" s="309"/>
      <c r="H8" s="309"/>
      <c r="I8" s="309"/>
      <c r="J8" s="309"/>
      <c r="K8" s="309"/>
      <c r="L8" s="309"/>
      <c r="M8" s="309"/>
      <c r="N8" s="309"/>
      <c r="O8" s="309"/>
      <c r="P8" s="309"/>
      <c r="Q8" s="309"/>
      <c r="R8" s="309"/>
      <c r="S8" s="309"/>
      <c r="T8" s="309"/>
      <c r="U8" s="309"/>
      <c r="V8" s="309"/>
      <c r="W8" s="309"/>
      <c r="X8" s="309"/>
      <c r="Y8" s="309"/>
      <c r="Z8" s="309"/>
    </row>
    <row r="9" spans="2:33" ht="80.099999999999994" customHeight="1">
      <c r="B9" s="309" t="s">
        <v>627</v>
      </c>
      <c r="C9" s="309"/>
      <c r="D9" s="309"/>
      <c r="E9" s="309"/>
      <c r="F9" s="309"/>
      <c r="G9" s="309"/>
      <c r="H9" s="309"/>
      <c r="I9" s="309"/>
      <c r="J9" s="309"/>
      <c r="K9" s="309"/>
      <c r="L9" s="309"/>
      <c r="M9" s="309"/>
      <c r="N9" s="309"/>
      <c r="O9" s="309"/>
      <c r="P9" s="309"/>
      <c r="Q9" s="309"/>
      <c r="R9" s="309"/>
      <c r="S9" s="309"/>
      <c r="T9" s="309"/>
      <c r="U9" s="309"/>
      <c r="V9" s="309"/>
      <c r="W9" s="309"/>
      <c r="X9" s="309"/>
      <c r="Y9" s="309"/>
      <c r="Z9" s="309"/>
    </row>
    <row r="10" spans="2:33" ht="80.099999999999994" customHeight="1">
      <c r="B10" s="309" t="s">
        <v>628</v>
      </c>
      <c r="C10" s="310"/>
      <c r="D10" s="310"/>
      <c r="E10" s="310"/>
      <c r="F10" s="310"/>
      <c r="G10" s="310"/>
      <c r="H10" s="310"/>
      <c r="I10" s="310"/>
      <c r="J10" s="310"/>
      <c r="K10" s="310"/>
      <c r="L10" s="310"/>
      <c r="M10" s="310"/>
      <c r="N10" s="310"/>
      <c r="O10" s="310"/>
      <c r="P10" s="310"/>
      <c r="Q10" s="310"/>
      <c r="R10" s="310"/>
      <c r="S10" s="310"/>
      <c r="T10" s="310"/>
      <c r="U10" s="310"/>
      <c r="V10" s="310"/>
      <c r="W10" s="310"/>
      <c r="X10" s="310"/>
      <c r="Y10" s="310"/>
      <c r="Z10" s="310"/>
      <c r="AA10" s="310"/>
      <c r="AB10" s="310"/>
      <c r="AC10" s="310"/>
      <c r="AD10" s="310"/>
      <c r="AE10" s="310"/>
      <c r="AF10" s="310"/>
      <c r="AG10" s="310"/>
    </row>
    <row r="11" spans="2:33" ht="80.099999999999994" customHeight="1">
      <c r="B11" s="309" t="s">
        <v>629</v>
      </c>
      <c r="C11" s="309"/>
      <c r="D11" s="309"/>
      <c r="E11" s="309"/>
      <c r="F11" s="309"/>
      <c r="G11" s="309"/>
      <c r="H11" s="309"/>
      <c r="I11" s="309"/>
      <c r="J11" s="309"/>
      <c r="K11" s="309"/>
      <c r="L11" s="309"/>
      <c r="M11" s="309"/>
      <c r="N11" s="309"/>
      <c r="O11" s="309"/>
      <c r="P11" s="309"/>
      <c r="Q11" s="309"/>
      <c r="R11" s="309"/>
      <c r="S11" s="309"/>
      <c r="T11" s="309"/>
      <c r="U11" s="309"/>
      <c r="V11" s="309"/>
      <c r="W11" s="309"/>
      <c r="X11" s="309"/>
      <c r="Y11" s="309"/>
      <c r="Z11" s="309"/>
    </row>
    <row r="12" spans="2:33" ht="80.099999999999994" customHeight="1">
      <c r="B12" s="309" t="s">
        <v>630</v>
      </c>
      <c r="C12" s="309"/>
      <c r="D12" s="309"/>
      <c r="E12" s="309"/>
      <c r="F12" s="309"/>
      <c r="G12" s="309"/>
      <c r="H12" s="309"/>
      <c r="I12" s="309"/>
      <c r="J12" s="309"/>
      <c r="K12" s="309"/>
      <c r="L12" s="309"/>
      <c r="M12" s="309"/>
      <c r="N12" s="309"/>
      <c r="O12" s="309"/>
      <c r="P12" s="309"/>
      <c r="Q12" s="309"/>
      <c r="R12" s="309"/>
      <c r="S12" s="309"/>
      <c r="T12" s="309"/>
      <c r="U12" s="309"/>
      <c r="V12" s="309"/>
      <c r="W12" s="309"/>
      <c r="X12" s="309"/>
      <c r="Y12" s="309"/>
      <c r="Z12" s="309"/>
    </row>
    <row r="13" spans="2:33" ht="80.099999999999994" customHeight="1">
      <c r="B13" s="309" t="s">
        <v>631</v>
      </c>
      <c r="C13" s="309"/>
      <c r="D13" s="309"/>
      <c r="E13" s="309"/>
      <c r="F13" s="309"/>
      <c r="G13" s="309"/>
      <c r="H13" s="309"/>
      <c r="I13" s="309"/>
      <c r="J13" s="309"/>
      <c r="K13" s="309"/>
      <c r="L13" s="309"/>
      <c r="M13" s="309"/>
      <c r="N13" s="309"/>
      <c r="O13" s="309"/>
      <c r="P13" s="309"/>
      <c r="Q13" s="309"/>
      <c r="R13" s="309"/>
      <c r="S13" s="309"/>
      <c r="T13" s="309"/>
      <c r="U13" s="309"/>
      <c r="V13" s="309"/>
      <c r="W13" s="309"/>
      <c r="X13" s="309"/>
      <c r="Y13" s="309"/>
      <c r="Z13" s="309"/>
    </row>
    <row r="14" spans="2:33" ht="80.099999999999994" customHeight="1">
      <c r="B14" s="309"/>
      <c r="C14" s="309"/>
      <c r="D14" s="309"/>
      <c r="E14" s="309"/>
      <c r="F14" s="309"/>
      <c r="G14" s="309"/>
      <c r="H14" s="309"/>
      <c r="I14" s="309"/>
      <c r="J14" s="309"/>
      <c r="K14" s="309"/>
      <c r="L14" s="309"/>
      <c r="M14" s="309"/>
      <c r="N14" s="309"/>
      <c r="O14" s="309"/>
      <c r="P14" s="309"/>
      <c r="Q14" s="309" t="s">
        <v>635</v>
      </c>
      <c r="R14" s="309"/>
      <c r="S14" s="309"/>
      <c r="T14" s="309"/>
      <c r="U14" s="309"/>
      <c r="V14" s="309"/>
      <c r="W14" s="309"/>
      <c r="X14" s="309"/>
      <c r="Y14" s="309"/>
      <c r="Z14" s="309"/>
    </row>
    <row r="15" spans="2:33" ht="80.099999999999994" customHeight="1">
      <c r="B15" s="309"/>
      <c r="C15" s="309"/>
      <c r="D15" s="309"/>
      <c r="E15" s="309"/>
      <c r="F15" s="309"/>
      <c r="G15" s="309"/>
      <c r="H15" s="309"/>
      <c r="I15" s="309"/>
      <c r="J15" s="309"/>
      <c r="K15" s="309"/>
      <c r="L15" s="309"/>
      <c r="M15" s="309"/>
      <c r="N15" s="309"/>
      <c r="O15" s="309"/>
      <c r="P15" s="309"/>
      <c r="Q15" s="309"/>
      <c r="R15" s="309"/>
      <c r="S15" s="309"/>
      <c r="T15" s="309"/>
      <c r="U15" s="309"/>
      <c r="V15" s="309"/>
      <c r="W15" s="309"/>
      <c r="X15" s="309"/>
      <c r="Y15" s="309"/>
      <c r="Z15" s="309"/>
    </row>
    <row r="16" spans="2:33" ht="80.099999999999994" customHeight="1">
      <c r="B16" s="309"/>
      <c r="C16" s="309"/>
      <c r="D16" s="309"/>
      <c r="E16" s="309"/>
      <c r="F16" s="309"/>
      <c r="G16" s="309"/>
      <c r="H16" s="309"/>
      <c r="I16" s="309"/>
      <c r="J16" s="309"/>
      <c r="K16" s="309"/>
      <c r="L16" s="309"/>
      <c r="M16" s="309"/>
      <c r="N16" s="309"/>
      <c r="O16" s="309"/>
      <c r="P16" s="309"/>
      <c r="Q16" s="309"/>
      <c r="R16" s="309"/>
      <c r="S16" s="309"/>
      <c r="T16" s="309"/>
      <c r="U16" s="309"/>
      <c r="V16" s="309"/>
      <c r="W16" s="309"/>
      <c r="X16" s="309"/>
      <c r="Y16" s="309"/>
      <c r="Z16" s="309"/>
    </row>
  </sheetData>
  <pageMargins left="1.5" right="0.7" top="0.75" bottom="0.75" header="0.3" footer="0.3"/>
  <pageSetup paperSize="5" scale="3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2:M24"/>
  <sheetViews>
    <sheetView showGridLines="0" view="pageBreakPreview" zoomScale="73" zoomScaleSheetLayoutView="73" workbookViewId="0">
      <selection activeCell="G13" sqref="G13"/>
    </sheetView>
  </sheetViews>
  <sheetFormatPr defaultRowHeight="14.25"/>
  <cols>
    <col min="1" max="1" width="5.140625" style="195" customWidth="1"/>
    <col min="2" max="2" width="22.85546875" style="195" customWidth="1"/>
    <col min="3" max="3" width="39.140625" style="220" customWidth="1"/>
    <col min="4" max="4" width="23.28515625" style="195" bestFit="1" customWidth="1"/>
    <col min="5" max="5" width="16.5703125" style="195" customWidth="1"/>
    <col min="6" max="8" width="20.85546875" style="195" customWidth="1"/>
    <col min="9" max="9" width="12.7109375" style="195" customWidth="1"/>
    <col min="10" max="11" width="20.85546875" style="195" customWidth="1"/>
    <col min="12" max="12" width="14.42578125" style="195" customWidth="1"/>
    <col min="13" max="13" width="20.85546875" style="195" customWidth="1"/>
    <col min="14" max="16384" width="9.140625" style="195"/>
  </cols>
  <sheetData>
    <row r="2" spans="2:13" ht="31.5">
      <c r="B2" s="347" t="s">
        <v>500</v>
      </c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</row>
    <row r="3" spans="2:13" ht="24" thickBot="1">
      <c r="B3" s="196"/>
      <c r="C3" s="196"/>
      <c r="D3" s="196"/>
      <c r="E3" s="196"/>
      <c r="F3" s="196"/>
      <c r="G3" s="196"/>
      <c r="H3" s="196"/>
      <c r="I3" s="196"/>
      <c r="J3" s="196"/>
      <c r="K3" s="197"/>
      <c r="L3" s="197"/>
      <c r="M3" s="197"/>
    </row>
    <row r="4" spans="2:13" ht="24" customHeight="1">
      <c r="B4" s="348" t="s">
        <v>510</v>
      </c>
      <c r="C4" s="349" t="s">
        <v>516</v>
      </c>
      <c r="D4" s="350"/>
      <c r="E4" s="350"/>
      <c r="F4" s="350"/>
      <c r="G4" s="350"/>
      <c r="H4" s="350"/>
      <c r="I4" s="350"/>
      <c r="J4" s="350"/>
      <c r="K4" s="351"/>
      <c r="L4" s="198"/>
      <c r="M4" s="198"/>
    </row>
    <row r="5" spans="2:13" ht="24" customHeight="1" thickBot="1">
      <c r="B5" s="348"/>
      <c r="C5" s="352"/>
      <c r="D5" s="353"/>
      <c r="E5" s="353"/>
      <c r="F5" s="353"/>
      <c r="G5" s="353"/>
      <c r="H5" s="353"/>
      <c r="I5" s="353"/>
      <c r="J5" s="353"/>
      <c r="K5" s="354"/>
      <c r="L5" s="197"/>
      <c r="M5" s="197"/>
    </row>
    <row r="6" spans="2:13" ht="23.25">
      <c r="B6" s="196"/>
      <c r="C6" s="196"/>
      <c r="D6" s="196"/>
      <c r="E6" s="196"/>
      <c r="F6" s="196"/>
      <c r="G6" s="196"/>
      <c r="H6" s="196"/>
      <c r="I6" s="196"/>
      <c r="J6" s="196"/>
      <c r="K6" s="197"/>
      <c r="L6" s="197"/>
      <c r="M6" s="197"/>
    </row>
    <row r="7" spans="2:13" ht="20.25">
      <c r="B7" s="355" t="s">
        <v>634</v>
      </c>
      <c r="C7" s="355"/>
      <c r="D7" s="355"/>
      <c r="E7" s="355"/>
      <c r="F7" s="355"/>
      <c r="G7" s="355"/>
      <c r="H7" s="355"/>
      <c r="I7" s="355"/>
      <c r="J7" s="355"/>
      <c r="K7" s="355"/>
      <c r="L7" s="355"/>
      <c r="M7" s="355"/>
    </row>
    <row r="8" spans="2:13" ht="12" customHeight="1" thickBot="1">
      <c r="B8" s="199"/>
      <c r="C8" s="200"/>
      <c r="D8" s="199"/>
      <c r="E8" s="199"/>
      <c r="F8" s="199"/>
      <c r="G8" s="199"/>
      <c r="H8" s="199"/>
      <c r="I8" s="199"/>
      <c r="J8" s="199"/>
      <c r="K8" s="201"/>
      <c r="L8" s="197"/>
      <c r="M8" s="197"/>
    </row>
    <row r="9" spans="2:13" s="205" customFormat="1" ht="47.25">
      <c r="B9" s="356" t="s">
        <v>501</v>
      </c>
      <c r="C9" s="356" t="s">
        <v>502</v>
      </c>
      <c r="D9" s="359" t="s">
        <v>503</v>
      </c>
      <c r="E9" s="361" t="s">
        <v>423</v>
      </c>
      <c r="F9" s="243" t="s">
        <v>559</v>
      </c>
      <c r="G9" s="243" t="s">
        <v>511</v>
      </c>
      <c r="H9" s="203" t="s">
        <v>426</v>
      </c>
      <c r="I9" s="202" t="s">
        <v>512</v>
      </c>
      <c r="J9" s="203" t="s">
        <v>504</v>
      </c>
      <c r="K9" s="203" t="s">
        <v>361</v>
      </c>
      <c r="L9" s="203" t="s">
        <v>419</v>
      </c>
      <c r="M9" s="204" t="s">
        <v>429</v>
      </c>
    </row>
    <row r="10" spans="2:13" s="205" customFormat="1" ht="15" customHeight="1" thickBot="1">
      <c r="B10" s="357"/>
      <c r="C10" s="357"/>
      <c r="D10" s="360"/>
      <c r="E10" s="362"/>
      <c r="F10" s="206"/>
      <c r="G10" s="207" t="s">
        <v>505</v>
      </c>
      <c r="H10" s="208" t="s">
        <v>506</v>
      </c>
      <c r="I10" s="208" t="s">
        <v>507</v>
      </c>
      <c r="J10" s="208" t="s">
        <v>508</v>
      </c>
      <c r="K10" s="208" t="s">
        <v>513</v>
      </c>
      <c r="L10" s="208" t="s">
        <v>509</v>
      </c>
      <c r="M10" s="209" t="s">
        <v>514</v>
      </c>
    </row>
    <row r="11" spans="2:13" s="205" customFormat="1" ht="15.75" customHeight="1" thickBot="1">
      <c r="B11" s="358"/>
      <c r="C11" s="358"/>
      <c r="D11" s="210" t="s">
        <v>395</v>
      </c>
      <c r="E11" s="211" t="s">
        <v>395</v>
      </c>
      <c r="F11" s="211" t="s">
        <v>395</v>
      </c>
      <c r="G11" s="211" t="s">
        <v>395</v>
      </c>
      <c r="H11" s="211" t="s">
        <v>395</v>
      </c>
      <c r="I11" s="211" t="s">
        <v>395</v>
      </c>
      <c r="J11" s="212" t="s">
        <v>395</v>
      </c>
      <c r="K11" s="211" t="s">
        <v>395</v>
      </c>
      <c r="L11" s="212" t="s">
        <v>395</v>
      </c>
      <c r="M11" s="213" t="s">
        <v>395</v>
      </c>
    </row>
    <row r="12" spans="2:13" s="219" customFormat="1" ht="4.5" customHeight="1">
      <c r="B12" s="214"/>
      <c r="C12" s="215"/>
      <c r="D12" s="214"/>
      <c r="E12" s="216"/>
      <c r="F12" s="217"/>
      <c r="G12" s="214"/>
      <c r="H12" s="218"/>
      <c r="I12" s="218"/>
      <c r="J12" s="218"/>
      <c r="K12" s="218"/>
      <c r="L12" s="218"/>
      <c r="M12" s="216"/>
    </row>
    <row r="13" spans="2:13" s="230" customFormat="1" ht="33.75" customHeight="1" thickBot="1">
      <c r="B13" s="221">
        <v>52111600100</v>
      </c>
      <c r="C13" s="222" t="s">
        <v>515</v>
      </c>
      <c r="D13" s="223">
        <f>[2]DetailsRevenue!$G$220</f>
        <v>2302000000</v>
      </c>
      <c r="E13" s="224"/>
      <c r="F13" s="225">
        <f>[3]TotalOverallPersonnelWithoutPro!$N$49</f>
        <v>125138545</v>
      </c>
      <c r="G13" s="223">
        <f>[3]TotalOverallPersonnelWithPromot!$N$50</f>
        <v>180106645</v>
      </c>
      <c r="H13" s="226">
        <f>[4]SummaryOtherRecurrent!$E$26</f>
        <v>10000000</v>
      </c>
      <c r="I13" s="227"/>
      <c r="J13" s="226">
        <f>G13+H13+I13</f>
        <v>190106645</v>
      </c>
      <c r="K13" s="228">
        <f>CapitalProjectList!L101</f>
        <v>461000000</v>
      </c>
      <c r="L13" s="227"/>
      <c r="M13" s="229">
        <f>J13+K13+L13</f>
        <v>651106645</v>
      </c>
    </row>
    <row r="16" spans="2:13" ht="15" customHeight="1"/>
    <row r="22" spans="6:7" ht="45">
      <c r="F22" s="241"/>
      <c r="G22" s="241"/>
    </row>
    <row r="23" spans="6:7" ht="46.5">
      <c r="F23" s="242">
        <v>1</v>
      </c>
      <c r="G23" s="242"/>
    </row>
    <row r="24" spans="6:7" ht="45">
      <c r="F24" s="241"/>
      <c r="G24" s="241"/>
    </row>
  </sheetData>
  <sheetProtection selectLockedCells="1"/>
  <mergeCells count="8">
    <mergeCell ref="B2:M2"/>
    <mergeCell ref="B4:B5"/>
    <mergeCell ref="C4:K5"/>
    <mergeCell ref="B7:M7"/>
    <mergeCell ref="B9:B11"/>
    <mergeCell ref="C9:C11"/>
    <mergeCell ref="D9:D10"/>
    <mergeCell ref="E9:E10"/>
  </mergeCells>
  <printOptions horizontalCentered="1"/>
  <pageMargins left="1" right="0.25" top="0.75" bottom="0.25" header="0.3" footer="0.3"/>
  <pageSetup paperSize="5" scale="5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"/>
  <dimension ref="C5:M24"/>
  <sheetViews>
    <sheetView showGridLines="0" view="pageBreakPreview" zoomScale="98" zoomScaleSheetLayoutView="98" workbookViewId="0">
      <selection activeCell="G22" sqref="G22"/>
    </sheetView>
  </sheetViews>
  <sheetFormatPr defaultRowHeight="15"/>
  <cols>
    <col min="3" max="3" width="50.85546875" bestFit="1" customWidth="1"/>
    <col min="4" max="4" width="28.28515625" customWidth="1"/>
    <col min="5" max="5" width="22.140625" hidden="1" customWidth="1"/>
    <col min="6" max="6" width="7" hidden="1" customWidth="1"/>
  </cols>
  <sheetData>
    <row r="5" spans="3:13" ht="25.5">
      <c r="D5" s="163"/>
      <c r="E5" s="163"/>
      <c r="F5" s="163"/>
      <c r="G5" s="163"/>
      <c r="H5" s="163"/>
      <c r="I5" s="163"/>
      <c r="J5" s="163"/>
      <c r="K5" s="163"/>
      <c r="L5" s="163"/>
      <c r="M5" s="163"/>
    </row>
    <row r="6" spans="3:13" ht="20.25">
      <c r="C6" s="363" t="s">
        <v>446</v>
      </c>
      <c r="D6" s="363"/>
    </row>
    <row r="7" spans="3:13" ht="15.75">
      <c r="C7" s="364" t="s">
        <v>447</v>
      </c>
      <c r="D7" s="364"/>
    </row>
    <row r="8" spans="3:13">
      <c r="C8" s="46" t="str">
        <f>Table28[MDAs]</f>
        <v>052111600100 - PRIMARY HEALTH CARE DEVELOPMENT BOARD</v>
      </c>
      <c r="D8" s="47"/>
      <c r="E8" s="47"/>
      <c r="F8" s="47"/>
    </row>
    <row r="9" spans="3:13" ht="15.75" thickBot="1">
      <c r="C9" s="46"/>
      <c r="D9" s="47"/>
      <c r="E9" s="47"/>
      <c r="F9" s="47"/>
    </row>
    <row r="10" spans="3:13" ht="21" thickTop="1" thickBot="1">
      <c r="C10" s="48"/>
      <c r="D10" s="164" t="s">
        <v>448</v>
      </c>
      <c r="E10" s="83">
        <v>2020</v>
      </c>
      <c r="F10" s="83">
        <v>2021</v>
      </c>
    </row>
    <row r="11" spans="3:13">
      <c r="C11" s="58" t="s">
        <v>421</v>
      </c>
      <c r="D11" s="59" t="s">
        <v>384</v>
      </c>
      <c r="E11" s="59" t="s">
        <v>384</v>
      </c>
      <c r="F11" s="59" t="s">
        <v>384</v>
      </c>
    </row>
    <row r="12" spans="3:13" ht="15.75" thickBot="1">
      <c r="C12" s="49"/>
      <c r="D12" s="60" t="s">
        <v>395</v>
      </c>
      <c r="E12" s="60" t="s">
        <v>395</v>
      </c>
      <c r="F12" s="60" t="s">
        <v>395</v>
      </c>
    </row>
    <row r="13" spans="3:13">
      <c r="C13" s="50" t="s">
        <v>422</v>
      </c>
      <c r="D13" s="194">
        <f>'SUMMARY OF ESTIMATE 1'!D13</f>
        <v>2302000000</v>
      </c>
      <c r="E13" s="51"/>
      <c r="F13" s="51"/>
    </row>
    <row r="14" spans="3:13">
      <c r="C14" s="52" t="s">
        <v>423</v>
      </c>
      <c r="D14" s="53">
        <v>0</v>
      </c>
      <c r="E14" s="53">
        <v>0</v>
      </c>
      <c r="F14" s="53">
        <v>0</v>
      </c>
    </row>
    <row r="15" spans="3:13">
      <c r="C15" s="54" t="s">
        <v>424</v>
      </c>
      <c r="D15" s="55"/>
      <c r="E15" s="55"/>
      <c r="F15" s="55"/>
    </row>
    <row r="16" spans="3:13">
      <c r="C16" s="56" t="s">
        <v>425</v>
      </c>
      <c r="D16" s="57"/>
      <c r="E16" s="57"/>
      <c r="F16" s="57"/>
    </row>
    <row r="17" spans="3:6">
      <c r="C17" s="56" t="s">
        <v>426</v>
      </c>
      <c r="D17" s="57">
        <v>10000000</v>
      </c>
      <c r="E17" s="57"/>
      <c r="F17" s="57"/>
    </row>
    <row r="18" spans="3:6" ht="15.75" thickBot="1">
      <c r="C18" s="61" t="s">
        <v>427</v>
      </c>
      <c r="D18" s="62">
        <v>0</v>
      </c>
      <c r="E18" s="62">
        <v>0</v>
      </c>
      <c r="F18" s="62">
        <v>0</v>
      </c>
    </row>
    <row r="19" spans="3:6" ht="16.5" thickTop="1" thickBot="1">
      <c r="C19" s="65" t="s">
        <v>428</v>
      </c>
      <c r="D19" s="66">
        <f>SUM(D16:D18)</f>
        <v>10000000</v>
      </c>
      <c r="E19" s="66">
        <f t="shared" ref="E19:F19" si="0">SUM(E16:E18)</f>
        <v>0</v>
      </c>
      <c r="F19" s="66">
        <f t="shared" si="0"/>
        <v>0</v>
      </c>
    </row>
    <row r="20" spans="3:6" ht="15.75" thickTop="1">
      <c r="C20" s="63" t="s">
        <v>420</v>
      </c>
      <c r="E20" s="64"/>
      <c r="F20" s="64"/>
    </row>
    <row r="21" spans="3:6" ht="15.75" thickBot="1">
      <c r="C21" s="61" t="s">
        <v>419</v>
      </c>
      <c r="D21" s="64">
        <v>461000000</v>
      </c>
      <c r="E21" s="62"/>
      <c r="F21" s="62"/>
    </row>
    <row r="22" spans="3:6" ht="16.5" thickTop="1" thickBot="1">
      <c r="C22" s="233" t="s">
        <v>429</v>
      </c>
      <c r="D22" s="234">
        <f>SUM(D19:D21)</f>
        <v>471000000</v>
      </c>
      <c r="E22" s="232">
        <f t="shared" ref="E22:F22" si="1">SUM(E19:E21)</f>
        <v>0</v>
      </c>
      <c r="F22" s="66">
        <f t="shared" si="1"/>
        <v>0</v>
      </c>
    </row>
    <row r="23" spans="3:6" ht="15.75" thickTop="1"/>
    <row r="24" spans="3:6">
      <c r="C24" s="231" t="s">
        <v>517</v>
      </c>
      <c r="D24" s="13"/>
    </row>
  </sheetData>
  <sheetProtection sheet="1" objects="1" scenarios="1"/>
  <mergeCells count="2">
    <mergeCell ref="C6:D6"/>
    <mergeCell ref="C7:D7"/>
  </mergeCells>
  <pageMargins left="0.7" right="0.7" top="0.75" bottom="0.75" header="0.3" footer="0.3"/>
  <pageSetup paperSize="5"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1"/>
  <dimension ref="B1:AN27"/>
  <sheetViews>
    <sheetView showGridLines="0" showRowColHeaders="0" view="pageBreakPreview" zoomScale="87" zoomScaleSheetLayoutView="87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J7" sqref="J7"/>
    </sheetView>
  </sheetViews>
  <sheetFormatPr defaultRowHeight="15"/>
  <cols>
    <col min="1" max="1" width="1.5703125" customWidth="1"/>
    <col min="2" max="2" width="29" customWidth="1"/>
    <col min="3" max="3" width="46.85546875" customWidth="1"/>
    <col min="4" max="4" width="29.28515625" customWidth="1"/>
    <col min="5" max="5" width="27.85546875" customWidth="1"/>
    <col min="6" max="6" width="17.42578125" style="14" customWidth="1"/>
    <col min="7" max="7" width="17.5703125" style="14" hidden="1" customWidth="1"/>
    <col min="8" max="8" width="18.42578125" style="14" hidden="1" customWidth="1"/>
    <col min="11" max="11" width="14.28515625" bestFit="1" customWidth="1"/>
    <col min="12" max="12" width="12.5703125" bestFit="1" customWidth="1"/>
    <col min="13" max="13" width="11.5703125" bestFit="1" customWidth="1"/>
  </cols>
  <sheetData>
    <row r="1" spans="2:40" ht="23.25" customHeight="1">
      <c r="F1"/>
    </row>
    <row r="3" spans="2:40" ht="35.25" customHeight="1" thickBot="1">
      <c r="B3" s="35" t="s">
        <v>404</v>
      </c>
      <c r="C3" s="33"/>
      <c r="D3" s="33"/>
      <c r="E3" s="33"/>
      <c r="F3" s="34"/>
      <c r="G3" s="34"/>
      <c r="H3" s="34"/>
      <c r="AL3" s="162" t="e">
        <f>MDAsControlFigure!#REF!</f>
        <v>#REF!</v>
      </c>
      <c r="AM3" s="162">
        <f>MDAsControlFigure!$E$21</f>
        <v>0</v>
      </c>
      <c r="AN3" s="162">
        <f>MDAsControlFigure!$F$21</f>
        <v>0</v>
      </c>
    </row>
    <row r="4" spans="2:40" ht="16.5" thickTop="1" thickBot="1">
      <c r="F4" s="164">
        <v>2019</v>
      </c>
      <c r="G4" s="83">
        <v>2020</v>
      </c>
      <c r="H4" s="83">
        <v>2021</v>
      </c>
    </row>
    <row r="5" spans="2:40" ht="15.75" thickTop="1">
      <c r="B5" t="s">
        <v>240</v>
      </c>
      <c r="C5" t="s">
        <v>382</v>
      </c>
      <c r="D5" t="s">
        <v>383</v>
      </c>
      <c r="E5" t="s">
        <v>385</v>
      </c>
      <c r="F5" s="159" t="s">
        <v>384</v>
      </c>
      <c r="G5" s="159" t="s">
        <v>444</v>
      </c>
      <c r="H5" s="159" t="s">
        <v>445</v>
      </c>
      <c r="I5" t="s">
        <v>622</v>
      </c>
    </row>
    <row r="6" spans="2:40">
      <c r="B6" t="s">
        <v>436</v>
      </c>
      <c r="C6" t="s">
        <v>227</v>
      </c>
      <c r="D6" t="s">
        <v>362</v>
      </c>
      <c r="E6" t="s">
        <v>242</v>
      </c>
      <c r="F6">
        <v>292131250</v>
      </c>
      <c r="I6" s="14"/>
    </row>
    <row r="7" spans="2:40">
      <c r="B7" t="s">
        <v>436</v>
      </c>
      <c r="C7" t="s">
        <v>227</v>
      </c>
      <c r="D7" t="s">
        <v>374</v>
      </c>
      <c r="E7" t="s">
        <v>324</v>
      </c>
      <c r="F7">
        <v>25000000</v>
      </c>
      <c r="I7" s="14"/>
    </row>
    <row r="8" spans="2:40">
      <c r="B8" t="s">
        <v>436</v>
      </c>
      <c r="C8" t="s">
        <v>227</v>
      </c>
      <c r="D8" t="s">
        <v>374</v>
      </c>
      <c r="E8" t="s">
        <v>324</v>
      </c>
      <c r="F8" s="14">
        <v>5000000</v>
      </c>
      <c r="I8" s="14"/>
    </row>
    <row r="9" spans="2:40">
      <c r="B9" t="s">
        <v>436</v>
      </c>
      <c r="C9" t="s">
        <v>227</v>
      </c>
      <c r="D9" t="s">
        <v>375</v>
      </c>
      <c r="E9" t="s">
        <v>328</v>
      </c>
      <c r="F9" s="14">
        <v>1500000</v>
      </c>
      <c r="I9" s="14"/>
    </row>
    <row r="10" spans="2:40">
      <c r="B10" t="s">
        <v>436</v>
      </c>
      <c r="C10" t="s">
        <v>227</v>
      </c>
      <c r="D10" t="s">
        <v>375</v>
      </c>
      <c r="E10" t="s">
        <v>329</v>
      </c>
      <c r="F10" s="14">
        <v>360000</v>
      </c>
      <c r="I10" s="14"/>
    </row>
    <row r="11" spans="2:40">
      <c r="B11" t="s">
        <v>436</v>
      </c>
      <c r="C11" t="s">
        <v>227</v>
      </c>
      <c r="D11" t="s">
        <v>375</v>
      </c>
      <c r="E11" t="s">
        <v>332</v>
      </c>
      <c r="F11" s="14">
        <v>280000</v>
      </c>
      <c r="I11" s="14"/>
    </row>
    <row r="12" spans="2:40">
      <c r="B12" t="s">
        <v>436</v>
      </c>
      <c r="C12" t="s">
        <v>227</v>
      </c>
      <c r="D12" t="s">
        <v>375</v>
      </c>
      <c r="E12" t="s">
        <v>335</v>
      </c>
      <c r="F12" s="14">
        <v>450000</v>
      </c>
      <c r="I12" s="14"/>
    </row>
    <row r="13" spans="2:40">
      <c r="B13" t="s">
        <v>436</v>
      </c>
      <c r="C13" t="s">
        <v>227</v>
      </c>
      <c r="D13" t="s">
        <v>376</v>
      </c>
      <c r="E13" t="s">
        <v>337</v>
      </c>
      <c r="F13" s="14">
        <v>250000</v>
      </c>
      <c r="I13" s="14"/>
    </row>
    <row r="14" spans="2:40">
      <c r="B14" t="s">
        <v>436</v>
      </c>
      <c r="C14" t="s">
        <v>227</v>
      </c>
      <c r="D14" t="s">
        <v>376</v>
      </c>
      <c r="E14" t="s">
        <v>338</v>
      </c>
      <c r="F14" s="14">
        <v>400000</v>
      </c>
      <c r="I14" s="14"/>
    </row>
    <row r="15" spans="2:40">
      <c r="B15" t="s">
        <v>436</v>
      </c>
      <c r="C15" t="s">
        <v>227</v>
      </c>
      <c r="D15" t="s">
        <v>376</v>
      </c>
      <c r="E15" t="s">
        <v>339</v>
      </c>
      <c r="F15" s="14">
        <v>400000</v>
      </c>
      <c r="I15" s="14"/>
    </row>
    <row r="16" spans="2:40">
      <c r="B16" t="s">
        <v>436</v>
      </c>
      <c r="C16" t="s">
        <v>227</v>
      </c>
      <c r="D16" t="s">
        <v>376</v>
      </c>
      <c r="E16" t="s">
        <v>340</v>
      </c>
      <c r="F16" s="14">
        <v>140000</v>
      </c>
      <c r="I16" s="14"/>
    </row>
    <row r="17" spans="2:9">
      <c r="B17" t="s">
        <v>436</v>
      </c>
      <c r="C17" t="s">
        <v>227</v>
      </c>
      <c r="D17" t="s">
        <v>376</v>
      </c>
      <c r="E17" t="s">
        <v>342</v>
      </c>
      <c r="F17" s="14">
        <v>1100000</v>
      </c>
      <c r="I17" s="14"/>
    </row>
    <row r="18" spans="2:9">
      <c r="B18" t="s">
        <v>436</v>
      </c>
      <c r="C18" t="s">
        <v>227</v>
      </c>
      <c r="D18" t="s">
        <v>376</v>
      </c>
      <c r="E18" t="s">
        <v>344</v>
      </c>
      <c r="F18" s="14">
        <v>60000</v>
      </c>
      <c r="I18" s="14"/>
    </row>
    <row r="19" spans="2:9">
      <c r="B19" t="s">
        <v>436</v>
      </c>
      <c r="C19" t="s">
        <v>227</v>
      </c>
      <c r="D19" t="s">
        <v>376</v>
      </c>
      <c r="E19" t="s">
        <v>345</v>
      </c>
      <c r="F19" s="14">
        <v>60000</v>
      </c>
      <c r="I19" s="14"/>
    </row>
    <row r="20" spans="2:9">
      <c r="B20" t="s">
        <v>436</v>
      </c>
      <c r="C20" t="s">
        <v>227</v>
      </c>
      <c r="D20" t="s">
        <v>371</v>
      </c>
      <c r="E20" t="s">
        <v>296</v>
      </c>
      <c r="F20" s="14">
        <v>9000000</v>
      </c>
      <c r="I20" s="14"/>
    </row>
    <row r="21" spans="2:9">
      <c r="B21" t="s">
        <v>436</v>
      </c>
      <c r="C21" t="s">
        <v>227</v>
      </c>
      <c r="D21" t="s">
        <v>371</v>
      </c>
      <c r="E21" t="s">
        <v>296</v>
      </c>
      <c r="F21" s="14">
        <v>5000000</v>
      </c>
      <c r="I21" s="14"/>
    </row>
    <row r="22" spans="2:9">
      <c r="B22" t="s">
        <v>436</v>
      </c>
      <c r="C22" t="s">
        <v>227</v>
      </c>
      <c r="D22" t="s">
        <v>371</v>
      </c>
      <c r="E22" t="s">
        <v>296</v>
      </c>
      <c r="F22" s="14">
        <v>86763480</v>
      </c>
      <c r="I22" s="14"/>
    </row>
    <row r="23" spans="2:9">
      <c r="B23" t="s">
        <v>436</v>
      </c>
      <c r="C23" t="s">
        <v>227</v>
      </c>
      <c r="D23" t="s">
        <v>371</v>
      </c>
      <c r="E23" t="s">
        <v>296</v>
      </c>
      <c r="F23" s="14">
        <v>5000000</v>
      </c>
      <c r="I23" s="14"/>
    </row>
    <row r="24" spans="2:9">
      <c r="B24" t="s">
        <v>436</v>
      </c>
      <c r="C24" t="s">
        <v>227</v>
      </c>
      <c r="D24" t="s">
        <v>371</v>
      </c>
      <c r="E24" t="s">
        <v>296</v>
      </c>
      <c r="F24" s="14">
        <v>15000000</v>
      </c>
      <c r="I24" s="14"/>
    </row>
    <row r="25" spans="2:9">
      <c r="B25" t="s">
        <v>436</v>
      </c>
      <c r="C25" t="s">
        <v>227</v>
      </c>
      <c r="D25" t="s">
        <v>371</v>
      </c>
      <c r="E25" t="s">
        <v>296</v>
      </c>
      <c r="F25" s="14">
        <v>8000000</v>
      </c>
      <c r="I25" s="14"/>
    </row>
    <row r="26" spans="2:9">
      <c r="B26" t="s">
        <v>436</v>
      </c>
      <c r="C26" t="s">
        <v>227</v>
      </c>
      <c r="D26" t="s">
        <v>362</v>
      </c>
      <c r="E26" t="s">
        <v>242</v>
      </c>
      <c r="F26" s="14">
        <v>5105270</v>
      </c>
      <c r="I26" s="14"/>
    </row>
    <row r="27" spans="2:9">
      <c r="I27" s="14"/>
    </row>
  </sheetData>
  <dataValidations xWindow="873" yWindow="346" count="6">
    <dataValidation type="list" allowBlank="1" showInputMessage="1" showErrorMessage="1" sqref="B6:B27">
      <formula1>IF(C6="",MTSSSectors,INDIRECT("FakeRange"))</formula1>
    </dataValidation>
    <dataValidation type="list" allowBlank="1" showInputMessage="1" showErrorMessage="1" sqref="D6:D27">
      <formula1>IF(E6="",CAPITAL,INDIRECT("FakeRange"))</formula1>
    </dataValidation>
    <dataValidation type="list" allowBlank="1" showInputMessage="1" showErrorMessage="1" sqref="C6:C27 E6:E27">
      <formula1>INDIRECT(B6)</formula1>
    </dataValidation>
    <dataValidation type="custom" allowBlank="1" showInputMessage="1" showErrorMessage="1" errorTitle="Sealing AMOUNT" error="Your data entry has exceeded your SEALING figure, adjust!" promptTitle="Capital/Assets" prompt="Type in your Capital/Assets AMOUNT" sqref="G6:G525">
      <formula1>SUM($G$6:$G$525)&lt;=$AM$3</formula1>
    </dataValidation>
    <dataValidation type="custom" allowBlank="1" showInputMessage="1" showErrorMessage="1" errorTitle="Sealing AMOUNT" error="Your data entry has exceeded your SEALING figure, adjust!" promptTitle="Capital/Assets" prompt="Tyoe in your Capital/Assets AMOUNT" sqref="F6:F525">
      <formula1>SUM($F$6:$F$525)&lt;=$AL$3</formula1>
    </dataValidation>
    <dataValidation type="custom" allowBlank="1" showInputMessage="1" showErrorMessage="1" errorTitle="Sealing AMOUNT" error="Your data entry has exceeded your SEALING figure, adjust!" promptTitle="Capita/Assets" prompt="Type in your Capital/Assets AMOUNT" sqref="H6:H525">
      <formula1>SUM($H$6:$H$525)&lt;=$AN$3</formula1>
    </dataValidation>
  </dataValidations>
  <pageMargins left="1.25" right="0.7" top="0.75" bottom="0.75" header="0.3" footer="0.3"/>
  <pageSetup paperSize="5" scale="79" orientation="landscape" r:id="rId1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3">
    <tabColor rgb="FFFF0000"/>
  </sheetPr>
  <dimension ref="B1:BN163"/>
  <sheetViews>
    <sheetView showGridLines="0" showRowColHeaders="0" view="pageBreakPreview" zoomScale="60" workbookViewId="0">
      <pane xSplit="2" ySplit="2" topLeftCell="C3" activePane="bottomRight" state="frozen"/>
      <selection activeCell="A36" sqref="A36"/>
      <selection pane="topRight" activeCell="A36" sqref="A36"/>
      <selection pane="bottomLeft" activeCell="A36" sqref="A36"/>
      <selection pane="bottomRight" activeCell="A36" sqref="A36"/>
    </sheetView>
  </sheetViews>
  <sheetFormatPr defaultRowHeight="15"/>
  <cols>
    <col min="1" max="1" width="5.42578125" customWidth="1"/>
    <col min="2" max="2" width="10.28515625" customWidth="1"/>
    <col min="3" max="3" width="67.28515625" bestFit="1" customWidth="1"/>
    <col min="4" max="4" width="27.42578125" style="14" customWidth="1"/>
    <col min="5" max="6" width="27.42578125" customWidth="1"/>
    <col min="7" max="7" width="9.140625" customWidth="1"/>
    <col min="8" max="8" width="25.5703125" customWidth="1"/>
    <col min="58" max="58" width="12.28515625" bestFit="1" customWidth="1"/>
  </cols>
  <sheetData>
    <row r="1" spans="2:66" ht="36" customHeight="1" thickBot="1">
      <c r="B1" s="35" t="s">
        <v>405</v>
      </c>
      <c r="C1" s="33"/>
      <c r="D1" s="34"/>
      <c r="E1" s="85" t="s">
        <v>406</v>
      </c>
      <c r="F1" s="84"/>
      <c r="BF1" s="160" t="e">
        <f>MDAsControlFigure!#REF!</f>
        <v>#REF!</v>
      </c>
      <c r="BG1" s="161"/>
      <c r="BH1" s="161"/>
      <c r="BI1" s="161"/>
      <c r="BJ1" s="161"/>
      <c r="BK1" s="161"/>
      <c r="BL1" s="161"/>
      <c r="BM1" s="161"/>
      <c r="BN1" s="161"/>
    </row>
    <row r="2" spans="2:66" ht="21.75" customHeight="1" thickTop="1" thickBot="1">
      <c r="B2" s="35"/>
      <c r="C2" s="33"/>
      <c r="D2" s="83">
        <v>2019</v>
      </c>
      <c r="E2" s="83">
        <v>2020</v>
      </c>
      <c r="F2" s="83">
        <v>2021</v>
      </c>
      <c r="H2" s="67"/>
      <c r="BF2" s="161"/>
      <c r="BG2" s="161"/>
      <c r="BH2" s="161"/>
      <c r="BI2" s="161"/>
      <c r="BJ2" s="161"/>
      <c r="BK2" s="161"/>
      <c r="BL2" s="161"/>
      <c r="BM2" s="161"/>
      <c r="BN2" s="161"/>
    </row>
    <row r="3" spans="2:66" ht="15.75" thickTop="1">
      <c r="B3" s="11">
        <v>310501</v>
      </c>
      <c r="C3" s="10" t="s">
        <v>154</v>
      </c>
      <c r="D3" s="36"/>
      <c r="E3" s="36"/>
      <c r="F3" s="36"/>
      <c r="BF3" s="161"/>
      <c r="BG3" s="161"/>
      <c r="BH3" s="161"/>
      <c r="BI3" s="161"/>
      <c r="BJ3" s="161"/>
      <c r="BK3" s="161"/>
      <c r="BL3" s="161"/>
      <c r="BM3" s="161"/>
      <c r="BN3" s="161"/>
    </row>
    <row r="4" spans="2:66">
      <c r="B4" s="12" t="s">
        <v>241</v>
      </c>
      <c r="C4" s="5" t="s">
        <v>153</v>
      </c>
      <c r="D4" s="20">
        <f>SUM(SUMIFS(DataEntry!$F$6:$F$529,DataEntry!$E$6:$E$529,(Summary!$B4)))</f>
        <v>0</v>
      </c>
      <c r="E4" s="20">
        <f>SUM(SUMIFS(DataEntry!$G$6:$G$529,DataEntry!$E$6:$E$529,(Summary!$B4)))</f>
        <v>0</v>
      </c>
      <c r="F4" s="20">
        <f>SUM(SUMIFS(DataEntry!$H$6:$H$529,DataEntry!$E$6:$E$529,(Summary!$B4)))</f>
        <v>0</v>
      </c>
      <c r="BF4" s="161" t="s">
        <v>241</v>
      </c>
      <c r="BG4" s="161"/>
      <c r="BH4" s="161"/>
      <c r="BI4" s="161"/>
      <c r="BJ4" s="161"/>
      <c r="BK4" s="161"/>
      <c r="BL4" s="161"/>
      <c r="BM4" s="161"/>
      <c r="BN4" s="161"/>
    </row>
    <row r="5" spans="2:66">
      <c r="B5" s="12" t="s">
        <v>242</v>
      </c>
      <c r="C5" s="5" t="s">
        <v>152</v>
      </c>
      <c r="D5" s="21">
        <f>SUM(SUMIFS(DataEntry!$F$6:$F$529,DataEntry!$E$6:$E$529,(Summary!$B5)))</f>
        <v>297236520</v>
      </c>
      <c r="E5" s="20">
        <f>SUM(SUMIFS(DataEntry!$G$6:$G$529,DataEntry!$E$6:$E$529,(Summary!$B5)))</f>
        <v>0</v>
      </c>
      <c r="F5" s="20">
        <f>SUM(SUMIFS(DataEntry!$H$6:$H$529,DataEntry!$E$6:$E$529,(Summary!$B5)))</f>
        <v>0</v>
      </c>
      <c r="BF5" s="161" t="s">
        <v>242</v>
      </c>
      <c r="BG5" s="161"/>
      <c r="BH5" s="161"/>
      <c r="BI5" s="161"/>
      <c r="BJ5" s="161"/>
      <c r="BK5" s="161"/>
      <c r="BL5" s="161"/>
      <c r="BM5" s="161"/>
      <c r="BN5" s="161"/>
    </row>
    <row r="6" spans="2:66">
      <c r="B6" s="12" t="s">
        <v>243</v>
      </c>
      <c r="C6" s="5" t="s">
        <v>151</v>
      </c>
      <c r="D6" s="21">
        <f>SUM(SUMIFS(DataEntry!$F$6:$F$529,DataEntry!$E$6:$E$529,(Summary!$B6)))</f>
        <v>0</v>
      </c>
      <c r="E6" s="20">
        <f>SUM(SUMIFS(DataEntry!$G$6:$G$529,DataEntry!$E$6:$E$529,(Summary!$B6)))</f>
        <v>0</v>
      </c>
      <c r="F6" s="20">
        <f>SUM(SUMIFS(DataEntry!$H$6:$H$529,DataEntry!$E$6:$E$529,(Summary!$B6)))</f>
        <v>0</v>
      </c>
      <c r="BF6" s="161" t="s">
        <v>243</v>
      </c>
      <c r="BG6" s="161"/>
      <c r="BH6" s="161"/>
      <c r="BI6" s="161"/>
      <c r="BJ6" s="161"/>
      <c r="BK6" s="161"/>
      <c r="BL6" s="161"/>
      <c r="BM6" s="161"/>
      <c r="BN6" s="161"/>
    </row>
    <row r="7" spans="2:66">
      <c r="B7" s="12" t="s">
        <v>244</v>
      </c>
      <c r="C7" s="5" t="s">
        <v>150</v>
      </c>
      <c r="D7" s="21">
        <f>SUM(SUMIFS(DataEntry!$F$6:$F$529,DataEntry!$E$6:$E$529,(Summary!$B7)))</f>
        <v>0</v>
      </c>
      <c r="E7" s="20">
        <f>SUM(SUMIFS(DataEntry!$G$6:$G$529,DataEntry!$E$6:$E$529,(Summary!$B7)))</f>
        <v>0</v>
      </c>
      <c r="F7" s="20">
        <f>SUM(SUMIFS(DataEntry!$H$6:$H$529,DataEntry!$E$6:$E$529,(Summary!$B7)))</f>
        <v>0</v>
      </c>
      <c r="BF7" s="161" t="s">
        <v>244</v>
      </c>
      <c r="BG7" s="161"/>
      <c r="BH7" s="161"/>
      <c r="BI7" s="161"/>
      <c r="BJ7" s="161"/>
      <c r="BK7" s="161"/>
      <c r="BL7" s="161"/>
      <c r="BM7" s="161"/>
      <c r="BN7" s="161"/>
    </row>
    <row r="8" spans="2:66">
      <c r="B8" s="12" t="s">
        <v>245</v>
      </c>
      <c r="C8" s="5" t="s">
        <v>149</v>
      </c>
      <c r="D8" s="21">
        <f>SUM(SUMIFS(DataEntry!$F$6:$F$529,DataEntry!$E$6:$E$529,(Summary!$B8)))</f>
        <v>0</v>
      </c>
      <c r="E8" s="20">
        <f>SUM(SUMIFS(DataEntry!$G$6:$G$529,DataEntry!$E$6:$E$529,(Summary!$B8)))</f>
        <v>0</v>
      </c>
      <c r="F8" s="20">
        <f>SUM(SUMIFS(DataEntry!$H$6:$H$529,DataEntry!$E$6:$E$529,(Summary!$B8)))</f>
        <v>0</v>
      </c>
      <c r="BF8" s="161" t="s">
        <v>245</v>
      </c>
      <c r="BG8" s="161"/>
      <c r="BH8" s="161"/>
      <c r="BI8" s="161"/>
      <c r="BJ8" s="161"/>
      <c r="BK8" s="161"/>
      <c r="BL8" s="161"/>
      <c r="BM8" s="161"/>
      <c r="BN8" s="161"/>
    </row>
    <row r="9" spans="2:66">
      <c r="B9" s="12" t="s">
        <v>246</v>
      </c>
      <c r="C9" s="5" t="s">
        <v>148</v>
      </c>
      <c r="D9" s="21">
        <f>SUM(SUMIFS(DataEntry!$F$6:$F$529,DataEntry!$E$6:$E$529,(Summary!$B9)))</f>
        <v>0</v>
      </c>
      <c r="E9" s="20">
        <f>SUM(SUMIFS(DataEntry!$G$6:$G$529,DataEntry!$E$6:$E$529,(Summary!$B9)))</f>
        <v>0</v>
      </c>
      <c r="F9" s="20">
        <f>SUM(SUMIFS(DataEntry!$H$6:$H$529,DataEntry!$E$6:$E$529,(Summary!$B9)))</f>
        <v>0</v>
      </c>
      <c r="BF9" s="161" t="s">
        <v>246</v>
      </c>
      <c r="BG9" s="161"/>
      <c r="BH9" s="161"/>
      <c r="BI9" s="161"/>
      <c r="BJ9" s="161"/>
      <c r="BK9" s="161"/>
      <c r="BL9" s="161"/>
      <c r="BM9" s="161"/>
      <c r="BN9" s="161"/>
    </row>
    <row r="10" spans="2:66">
      <c r="B10" s="12" t="s">
        <v>247</v>
      </c>
      <c r="C10" s="5" t="s">
        <v>147</v>
      </c>
      <c r="D10" s="21">
        <f>SUM(SUMIFS(DataEntry!$F$6:$F$529,DataEntry!$E$6:$E$529,(Summary!$B10)))</f>
        <v>0</v>
      </c>
      <c r="E10" s="20">
        <f>SUM(SUMIFS(DataEntry!$G$6:$G$529,DataEntry!$E$6:$E$529,(Summary!$B10)))</f>
        <v>0</v>
      </c>
      <c r="F10" s="20">
        <f>SUM(SUMIFS(DataEntry!$H$6:$H$529,DataEntry!$E$6:$E$529,(Summary!$B10)))</f>
        <v>0</v>
      </c>
      <c r="BF10" s="161" t="s">
        <v>247</v>
      </c>
      <c r="BG10" s="161"/>
      <c r="BH10" s="161"/>
      <c r="BI10" s="161"/>
      <c r="BJ10" s="161"/>
      <c r="BK10" s="161"/>
      <c r="BL10" s="161"/>
      <c r="BM10" s="161"/>
      <c r="BN10" s="161"/>
    </row>
    <row r="11" spans="2:66">
      <c r="B11" s="12" t="s">
        <v>248</v>
      </c>
      <c r="C11" s="5" t="s">
        <v>146</v>
      </c>
      <c r="D11" s="21">
        <f>SUM(SUMIFS(DataEntry!$F$6:$F$529,DataEntry!$E$6:$E$529,(Summary!$B11)))</f>
        <v>0</v>
      </c>
      <c r="E11" s="20">
        <f>SUM(SUMIFS(DataEntry!$G$6:$G$529,DataEntry!$E$6:$E$529,(Summary!$B11)))</f>
        <v>0</v>
      </c>
      <c r="F11" s="20">
        <f>SUM(SUMIFS(DataEntry!$H$6:$H$529,DataEntry!$E$6:$E$529,(Summary!$B11)))</f>
        <v>0</v>
      </c>
      <c r="BF11" s="161" t="s">
        <v>248</v>
      </c>
      <c r="BG11" s="161"/>
      <c r="BH11" s="161"/>
      <c r="BI11" s="161"/>
      <c r="BJ11" s="161"/>
      <c r="BK11" s="161"/>
      <c r="BL11" s="161"/>
      <c r="BM11" s="161"/>
      <c r="BN11" s="161"/>
    </row>
    <row r="12" spans="2:66">
      <c r="B12" s="12" t="s">
        <v>249</v>
      </c>
      <c r="C12" s="5" t="s">
        <v>145</v>
      </c>
      <c r="D12" s="21">
        <f>SUM(SUMIFS(DataEntry!$F$6:$F$529,DataEntry!$E$6:$E$529,(Summary!$B12)))</f>
        <v>0</v>
      </c>
      <c r="E12" s="20">
        <f>SUM(SUMIFS(DataEntry!$G$6:$G$529,DataEntry!$E$6:$E$529,(Summary!$B12)))</f>
        <v>0</v>
      </c>
      <c r="F12" s="20">
        <f>SUM(SUMIFS(DataEntry!$H$6:$H$529,DataEntry!$E$6:$E$529,(Summary!$B12)))</f>
        <v>0</v>
      </c>
      <c r="BF12" s="161" t="s">
        <v>249</v>
      </c>
      <c r="BG12" s="161"/>
      <c r="BH12" s="161"/>
      <c r="BI12" s="161"/>
      <c r="BJ12" s="161"/>
      <c r="BK12" s="161"/>
      <c r="BL12" s="161"/>
      <c r="BM12" s="161"/>
      <c r="BN12" s="161"/>
    </row>
    <row r="13" spans="2:66">
      <c r="B13" s="12" t="s">
        <v>250</v>
      </c>
      <c r="C13" s="5" t="s">
        <v>144</v>
      </c>
      <c r="D13" s="21">
        <f>SUM(SUMIFS(DataEntry!$F$6:$F$529,DataEntry!$E$6:$E$529,(Summary!$B13)))</f>
        <v>0</v>
      </c>
      <c r="E13" s="20">
        <f>SUM(SUMIFS(DataEntry!$G$6:$G$529,DataEntry!$E$6:$E$529,(Summary!$B13)))</f>
        <v>0</v>
      </c>
      <c r="F13" s="20">
        <f>SUM(SUMIFS(DataEntry!$H$6:$H$529,DataEntry!$E$6:$E$529,(Summary!$B13)))</f>
        <v>0</v>
      </c>
      <c r="BF13" s="161" t="s">
        <v>250</v>
      </c>
      <c r="BG13" s="161"/>
      <c r="BH13" s="161"/>
      <c r="BI13" s="161"/>
      <c r="BJ13" s="161"/>
      <c r="BK13" s="161"/>
      <c r="BL13" s="161"/>
      <c r="BM13" s="161"/>
      <c r="BN13" s="161"/>
    </row>
    <row r="14" spans="2:66">
      <c r="B14" s="12" t="s">
        <v>251</v>
      </c>
      <c r="C14" s="5" t="s">
        <v>143</v>
      </c>
      <c r="D14" s="21">
        <f>SUM(SUMIFS(DataEntry!$F$6:$F$529,DataEntry!$E$6:$E$529,(Summary!$B14)))</f>
        <v>0</v>
      </c>
      <c r="E14" s="20">
        <f>SUM(SUMIFS(DataEntry!$G$6:$G$529,DataEntry!$E$6:$E$529,(Summary!$B14)))</f>
        <v>0</v>
      </c>
      <c r="F14" s="20">
        <f>SUM(SUMIFS(DataEntry!$H$6:$H$529,DataEntry!$E$6:$E$529,(Summary!$B14)))</f>
        <v>0</v>
      </c>
      <c r="BF14" s="161" t="s">
        <v>251</v>
      </c>
      <c r="BG14" s="161"/>
      <c r="BH14" s="161"/>
      <c r="BI14" s="161"/>
      <c r="BJ14" s="161"/>
      <c r="BK14" s="161"/>
      <c r="BL14" s="161"/>
      <c r="BM14" s="161"/>
      <c r="BN14" s="161"/>
    </row>
    <row r="15" spans="2:66">
      <c r="B15" s="12" t="s">
        <v>252</v>
      </c>
      <c r="C15" s="5" t="s">
        <v>142</v>
      </c>
      <c r="D15" s="21">
        <f>SUM(SUMIFS(DataEntry!$F$6:$F$529,DataEntry!$E$6:$E$529,(Summary!$B15)))</f>
        <v>0</v>
      </c>
      <c r="E15" s="20">
        <f>SUM(SUMIFS(DataEntry!$G$6:$G$529,DataEntry!$E$6:$E$529,(Summary!$B15)))</f>
        <v>0</v>
      </c>
      <c r="F15" s="20">
        <f>SUM(SUMIFS(DataEntry!$H$6:$H$529,DataEntry!$E$6:$E$529,(Summary!$B15)))</f>
        <v>0</v>
      </c>
      <c r="BF15" s="161" t="s">
        <v>252</v>
      </c>
      <c r="BG15" s="161"/>
      <c r="BH15" s="161"/>
      <c r="BI15" s="161"/>
      <c r="BJ15" s="161"/>
      <c r="BK15" s="161"/>
      <c r="BL15" s="161"/>
      <c r="BM15" s="161"/>
      <c r="BN15" s="161"/>
    </row>
    <row r="16" spans="2:66">
      <c r="B16" s="12" t="s">
        <v>253</v>
      </c>
      <c r="C16" s="5" t="s">
        <v>141</v>
      </c>
      <c r="D16" s="21">
        <f>SUM(SUMIFS(DataEntry!$F$6:$F$529,DataEntry!$E$6:$E$529,(Summary!$B16)))</f>
        <v>0</v>
      </c>
      <c r="E16" s="20">
        <f>SUM(SUMIFS(DataEntry!$G$6:$G$529,DataEntry!$E$6:$E$529,(Summary!$B16)))</f>
        <v>0</v>
      </c>
      <c r="F16" s="20">
        <f>SUM(SUMIFS(DataEntry!$H$6:$H$529,DataEntry!$E$6:$E$529,(Summary!$B16)))</f>
        <v>0</v>
      </c>
      <c r="BF16" s="161" t="s">
        <v>253</v>
      </c>
      <c r="BG16" s="161"/>
      <c r="BH16" s="161"/>
      <c r="BI16" s="161"/>
      <c r="BJ16" s="161"/>
      <c r="BK16" s="161"/>
      <c r="BL16" s="161"/>
      <c r="BM16" s="161"/>
      <c r="BN16" s="161"/>
    </row>
    <row r="17" spans="2:66">
      <c r="B17" s="12" t="s">
        <v>254</v>
      </c>
      <c r="C17" s="5" t="s">
        <v>140</v>
      </c>
      <c r="D17" s="21">
        <f>SUM(SUMIFS(DataEntry!$F$6:$F$529,DataEntry!$E$6:$E$529,(Summary!$B17)))</f>
        <v>0</v>
      </c>
      <c r="E17" s="20">
        <f>SUM(SUMIFS(DataEntry!$G$6:$G$529,DataEntry!$E$6:$E$529,(Summary!$B17)))</f>
        <v>0</v>
      </c>
      <c r="F17" s="20">
        <f>SUM(SUMIFS(DataEntry!$H$6:$H$529,DataEntry!$E$6:$E$529,(Summary!$B17)))</f>
        <v>0</v>
      </c>
      <c r="BF17" s="161" t="s">
        <v>254</v>
      </c>
      <c r="BG17" s="161"/>
      <c r="BH17" s="161"/>
      <c r="BI17" s="161"/>
      <c r="BJ17" s="161"/>
      <c r="BK17" s="161"/>
      <c r="BL17" s="161"/>
      <c r="BM17" s="161"/>
      <c r="BN17" s="161"/>
    </row>
    <row r="18" spans="2:66">
      <c r="B18" s="12" t="s">
        <v>255</v>
      </c>
      <c r="C18" s="5" t="s">
        <v>139</v>
      </c>
      <c r="D18" s="21">
        <f>SUM(SUMIFS(DataEntry!$F$6:$F$529,DataEntry!$E$6:$E$529,(Summary!$B18)))</f>
        <v>0</v>
      </c>
      <c r="E18" s="20">
        <f>SUM(SUMIFS(DataEntry!$G$6:$G$529,DataEntry!$E$6:$E$529,(Summary!$B18)))</f>
        <v>0</v>
      </c>
      <c r="F18" s="20">
        <f>SUM(SUMIFS(DataEntry!$H$6:$H$529,DataEntry!$E$6:$E$529,(Summary!$B18)))</f>
        <v>0</v>
      </c>
      <c r="BF18" s="161" t="s">
        <v>255</v>
      </c>
      <c r="BG18" s="161"/>
      <c r="BH18" s="161"/>
      <c r="BI18" s="161"/>
      <c r="BJ18" s="161"/>
      <c r="BK18" s="161"/>
      <c r="BL18" s="161"/>
      <c r="BM18" s="161"/>
      <c r="BN18" s="161"/>
    </row>
    <row r="19" spans="2:66">
      <c r="B19" s="12" t="s">
        <v>256</v>
      </c>
      <c r="C19" s="5" t="s">
        <v>138</v>
      </c>
      <c r="D19" s="21">
        <f>SUM(SUMIFS(DataEntry!$F$6:$F$529,DataEntry!$E$6:$E$529,(Summary!$B19)))</f>
        <v>0</v>
      </c>
      <c r="E19" s="20">
        <f>SUM(SUMIFS(DataEntry!$G$6:$G$529,DataEntry!$E$6:$E$529,(Summary!$B19)))</f>
        <v>0</v>
      </c>
      <c r="F19" s="20">
        <f>SUM(SUMIFS(DataEntry!$H$6:$H$529,DataEntry!$E$6:$E$529,(Summary!$B19)))</f>
        <v>0</v>
      </c>
      <c r="BF19" s="161" t="s">
        <v>256</v>
      </c>
      <c r="BG19" s="161"/>
      <c r="BH19" s="161"/>
      <c r="BI19" s="161"/>
      <c r="BJ19" s="161"/>
      <c r="BK19" s="161"/>
      <c r="BL19" s="161"/>
      <c r="BM19" s="161"/>
      <c r="BN19" s="161"/>
    </row>
    <row r="20" spans="2:66">
      <c r="B20" s="12" t="s">
        <v>257</v>
      </c>
      <c r="C20" s="5" t="s">
        <v>137</v>
      </c>
      <c r="D20" s="21">
        <f>SUM(SUMIFS(DataEntry!$F$6:$F$529,DataEntry!$E$6:$E$529,(Summary!$B20)))</f>
        <v>0</v>
      </c>
      <c r="E20" s="20">
        <f>SUM(SUMIFS(DataEntry!$G$6:$G$529,DataEntry!$E$6:$E$529,(Summary!$B20)))</f>
        <v>0</v>
      </c>
      <c r="F20" s="20">
        <f>SUM(SUMIFS(DataEntry!$H$6:$H$529,DataEntry!$E$6:$E$529,(Summary!$B20)))</f>
        <v>0</v>
      </c>
      <c r="BF20" s="161" t="s">
        <v>257</v>
      </c>
      <c r="BG20" s="161"/>
      <c r="BH20" s="161"/>
      <c r="BI20" s="161"/>
      <c r="BJ20" s="161"/>
      <c r="BK20" s="161"/>
      <c r="BL20" s="161"/>
      <c r="BM20" s="161"/>
      <c r="BN20" s="161"/>
    </row>
    <row r="21" spans="2:66">
      <c r="B21" s="12" t="s">
        <v>258</v>
      </c>
      <c r="C21" s="5" t="s">
        <v>136</v>
      </c>
      <c r="D21" s="21">
        <f>SUM(SUMIFS(DataEntry!$F$6:$F$529,DataEntry!$E$6:$E$529,(Summary!$B21)))</f>
        <v>0</v>
      </c>
      <c r="E21" s="20">
        <f>SUM(SUMIFS(DataEntry!$G$6:$G$529,DataEntry!$E$6:$E$529,(Summary!$B21)))</f>
        <v>0</v>
      </c>
      <c r="F21" s="20">
        <f>SUM(SUMIFS(DataEntry!$H$6:$H$529,DataEntry!$E$6:$E$529,(Summary!$B21)))</f>
        <v>0</v>
      </c>
      <c r="BF21" s="161" t="s">
        <v>258</v>
      </c>
      <c r="BG21" s="161"/>
      <c r="BH21" s="161"/>
      <c r="BI21" s="161"/>
      <c r="BJ21" s="161"/>
      <c r="BK21" s="161"/>
      <c r="BL21" s="161"/>
      <c r="BM21" s="161"/>
      <c r="BN21" s="161"/>
    </row>
    <row r="22" spans="2:66">
      <c r="B22" s="12" t="s">
        <v>259</v>
      </c>
      <c r="C22" s="5" t="s">
        <v>135</v>
      </c>
      <c r="D22" s="21">
        <f>SUM(SUMIFS(DataEntry!$F$6:$F$529,DataEntry!$E$6:$E$529,(Summary!$B22)))</f>
        <v>0</v>
      </c>
      <c r="E22" s="20">
        <f>SUM(SUMIFS(DataEntry!$G$6:$G$529,DataEntry!$E$6:$E$529,(Summary!$B22)))</f>
        <v>0</v>
      </c>
      <c r="F22" s="20">
        <f>SUM(SUMIFS(DataEntry!$H$6:$H$529,DataEntry!$E$6:$E$529,(Summary!$B22)))</f>
        <v>0</v>
      </c>
      <c r="BF22" s="161" t="s">
        <v>259</v>
      </c>
      <c r="BG22" s="161"/>
      <c r="BH22" s="161"/>
      <c r="BI22" s="161"/>
      <c r="BJ22" s="161"/>
      <c r="BK22" s="161"/>
      <c r="BL22" s="161"/>
      <c r="BM22" s="161"/>
      <c r="BN22" s="161"/>
    </row>
    <row r="23" spans="2:66">
      <c r="B23" s="12" t="s">
        <v>260</v>
      </c>
      <c r="C23" s="5" t="s">
        <v>134</v>
      </c>
      <c r="D23" s="21">
        <f>SUM(SUMIFS(DataEntry!$F$6:$F$529,DataEntry!$E$6:$E$529,(Summary!$B23)))</f>
        <v>0</v>
      </c>
      <c r="E23" s="20">
        <f>SUM(SUMIFS(DataEntry!$G$6:$G$529,DataEntry!$E$6:$E$529,(Summary!$B23)))</f>
        <v>0</v>
      </c>
      <c r="F23" s="20">
        <f>SUM(SUMIFS(DataEntry!$H$6:$H$529,DataEntry!$E$6:$E$529,(Summary!$B23)))</f>
        <v>0</v>
      </c>
      <c r="BF23" s="161" t="s">
        <v>260</v>
      </c>
      <c r="BG23" s="161"/>
      <c r="BH23" s="161"/>
      <c r="BI23" s="161"/>
      <c r="BJ23" s="161"/>
      <c r="BK23" s="161"/>
      <c r="BL23" s="161"/>
      <c r="BM23" s="161"/>
      <c r="BN23" s="161"/>
    </row>
    <row r="24" spans="2:66">
      <c r="B24" s="12" t="s">
        <v>261</v>
      </c>
      <c r="C24" s="5" t="s">
        <v>133</v>
      </c>
      <c r="D24" s="21">
        <f>SUM(SUMIFS(DataEntry!$F$6:$F$529,DataEntry!$E$6:$E$529,(Summary!$B24)))</f>
        <v>0</v>
      </c>
      <c r="E24" s="20">
        <f>SUM(SUMIFS(DataEntry!$G$6:$G$529,DataEntry!$E$6:$E$529,(Summary!$B24)))</f>
        <v>0</v>
      </c>
      <c r="F24" s="20">
        <f>SUM(SUMIFS(DataEntry!$H$6:$H$529,DataEntry!$E$6:$E$529,(Summary!$B24)))</f>
        <v>0</v>
      </c>
      <c r="BF24" s="161" t="s">
        <v>261</v>
      </c>
      <c r="BG24" s="161"/>
      <c r="BH24" s="161"/>
      <c r="BI24" s="161"/>
      <c r="BJ24" s="161"/>
      <c r="BK24" s="161"/>
      <c r="BL24" s="161"/>
      <c r="BM24" s="161"/>
      <c r="BN24" s="161"/>
    </row>
    <row r="25" spans="2:66">
      <c r="B25" s="12" t="s">
        <v>262</v>
      </c>
      <c r="C25" s="5" t="s">
        <v>132</v>
      </c>
      <c r="D25" s="21">
        <f>SUM(SUMIFS(DataEntry!$F$6:$F$529,DataEntry!$E$6:$E$529,(Summary!$B25)))</f>
        <v>0</v>
      </c>
      <c r="E25" s="20">
        <f>SUM(SUMIFS(DataEntry!$G$6:$G$529,DataEntry!$E$6:$E$529,(Summary!$B25)))</f>
        <v>0</v>
      </c>
      <c r="F25" s="20">
        <f>SUM(SUMIFS(DataEntry!$H$6:$H$529,DataEntry!$E$6:$E$529,(Summary!$B25)))</f>
        <v>0</v>
      </c>
      <c r="BF25" s="161" t="s">
        <v>262</v>
      </c>
      <c r="BG25" s="161"/>
      <c r="BH25" s="161"/>
      <c r="BI25" s="161"/>
      <c r="BJ25" s="161"/>
      <c r="BK25" s="161"/>
      <c r="BL25" s="161"/>
      <c r="BM25" s="161"/>
      <c r="BN25" s="161"/>
    </row>
    <row r="26" spans="2:66">
      <c r="B26" s="12" t="s">
        <v>263</v>
      </c>
      <c r="C26" s="5" t="s">
        <v>131</v>
      </c>
      <c r="D26" s="21">
        <f>SUM(SUMIFS(DataEntry!$F$6:$F$529,DataEntry!$E$6:$E$529,(Summary!$B26)))</f>
        <v>0</v>
      </c>
      <c r="E26" s="20">
        <f>SUM(SUMIFS(DataEntry!$G$6:$G$529,DataEntry!$E$6:$E$529,(Summary!$B26)))</f>
        <v>0</v>
      </c>
      <c r="F26" s="20">
        <f>SUM(SUMIFS(DataEntry!$H$6:$H$529,DataEntry!$E$6:$E$529,(Summary!$B26)))</f>
        <v>0</v>
      </c>
      <c r="BF26" s="161" t="s">
        <v>263</v>
      </c>
      <c r="BG26" s="161"/>
      <c r="BH26" s="161"/>
      <c r="BI26" s="161"/>
      <c r="BJ26" s="161"/>
      <c r="BK26" s="161"/>
      <c r="BL26" s="161"/>
      <c r="BM26" s="161"/>
      <c r="BN26" s="161"/>
    </row>
    <row r="27" spans="2:66">
      <c r="B27" s="12" t="s">
        <v>264</v>
      </c>
      <c r="C27" s="5" t="s">
        <v>130</v>
      </c>
      <c r="D27" s="21">
        <f>SUM(SUMIFS(DataEntry!$F$6:$F$529,DataEntry!$E$6:$E$529,(Summary!$B27)))</f>
        <v>0</v>
      </c>
      <c r="E27" s="20">
        <f>SUM(SUMIFS(DataEntry!$G$6:$G$529,DataEntry!$E$6:$E$529,(Summary!$B27)))</f>
        <v>0</v>
      </c>
      <c r="F27" s="20">
        <f>SUM(SUMIFS(DataEntry!$H$6:$H$529,DataEntry!$E$6:$E$529,(Summary!$B27)))</f>
        <v>0</v>
      </c>
      <c r="BF27" s="161" t="s">
        <v>264</v>
      </c>
      <c r="BG27" s="161"/>
      <c r="BH27" s="161"/>
      <c r="BI27" s="161"/>
      <c r="BJ27" s="161"/>
      <c r="BK27" s="161"/>
      <c r="BL27" s="161"/>
      <c r="BM27" s="161"/>
      <c r="BN27" s="161"/>
    </row>
    <row r="28" spans="2:66">
      <c r="B28" s="12" t="s">
        <v>265</v>
      </c>
      <c r="C28" s="5" t="s">
        <v>129</v>
      </c>
      <c r="D28" s="21">
        <f>SUM(SUMIFS(DataEntry!$F$6:$F$529,DataEntry!$E$6:$E$529,(Summary!$B28)))</f>
        <v>0</v>
      </c>
      <c r="E28" s="20">
        <f>SUM(SUMIFS(DataEntry!$G$6:$G$529,DataEntry!$E$6:$E$529,(Summary!$B28)))</f>
        <v>0</v>
      </c>
      <c r="F28" s="20">
        <f>SUM(SUMIFS(DataEntry!$H$6:$H$529,DataEntry!$E$6:$E$529,(Summary!$B28)))</f>
        <v>0</v>
      </c>
      <c r="BF28" s="161" t="s">
        <v>265</v>
      </c>
      <c r="BG28" s="161"/>
      <c r="BH28" s="161"/>
      <c r="BI28" s="161"/>
      <c r="BJ28" s="161"/>
      <c r="BK28" s="161"/>
      <c r="BL28" s="161"/>
      <c r="BM28" s="161"/>
      <c r="BN28" s="161"/>
    </row>
    <row r="29" spans="2:66">
      <c r="B29" s="12" t="s">
        <v>266</v>
      </c>
      <c r="C29" s="5" t="s">
        <v>128</v>
      </c>
      <c r="D29" s="21">
        <f>SUM(SUMIFS(DataEntry!$F$6:$F$529,DataEntry!$E$6:$E$529,(Summary!$B29)))</f>
        <v>0</v>
      </c>
      <c r="E29" s="20">
        <f>SUM(SUMIFS(DataEntry!$G$6:$G$529,DataEntry!$E$6:$E$529,(Summary!$B29)))</f>
        <v>0</v>
      </c>
      <c r="F29" s="20">
        <f>SUM(SUMIFS(DataEntry!$H$6:$H$529,DataEntry!$E$6:$E$529,(Summary!$B29)))</f>
        <v>0</v>
      </c>
      <c r="BF29" s="161" t="s">
        <v>266</v>
      </c>
      <c r="BG29" s="161"/>
      <c r="BH29" s="161"/>
      <c r="BI29" s="161"/>
      <c r="BJ29" s="161"/>
      <c r="BK29" s="161"/>
      <c r="BL29" s="161"/>
      <c r="BM29" s="161"/>
      <c r="BN29" s="161"/>
    </row>
    <row r="30" spans="2:66">
      <c r="B30" s="12" t="s">
        <v>267</v>
      </c>
      <c r="C30" s="5" t="s">
        <v>127</v>
      </c>
      <c r="D30" s="21">
        <f>SUM(SUMIFS(DataEntry!$F$6:$F$529,DataEntry!$E$6:$E$529,(Summary!$B30)))</f>
        <v>0</v>
      </c>
      <c r="E30" s="20">
        <f>SUM(SUMIFS(DataEntry!$G$6:$G$529,DataEntry!$E$6:$E$529,(Summary!$B30)))</f>
        <v>0</v>
      </c>
      <c r="F30" s="20">
        <f>SUM(SUMIFS(DataEntry!$H$6:$H$529,DataEntry!$E$6:$E$529,(Summary!$B30)))</f>
        <v>0</v>
      </c>
      <c r="BF30" s="161" t="s">
        <v>267</v>
      </c>
      <c r="BG30" s="161"/>
      <c r="BH30" s="161"/>
      <c r="BI30" s="161"/>
      <c r="BJ30" s="161"/>
      <c r="BK30" s="161"/>
      <c r="BL30" s="161"/>
      <c r="BM30" s="161"/>
      <c r="BN30" s="161"/>
    </row>
    <row r="31" spans="2:66">
      <c r="B31" s="12" t="s">
        <v>268</v>
      </c>
      <c r="C31" s="5" t="s">
        <v>126</v>
      </c>
      <c r="D31" s="21">
        <f>SUM(SUMIFS(DataEntry!$F$6:$F$529,DataEntry!$E$6:$E$529,(Summary!$B31)))</f>
        <v>0</v>
      </c>
      <c r="E31" s="20">
        <f>SUM(SUMIFS(DataEntry!$G$6:$G$529,DataEntry!$E$6:$E$529,(Summary!$B31)))</f>
        <v>0</v>
      </c>
      <c r="F31" s="20">
        <f>SUM(SUMIFS(DataEntry!$H$6:$H$529,DataEntry!$E$6:$E$529,(Summary!$B31)))</f>
        <v>0</v>
      </c>
      <c r="BF31" s="161" t="s">
        <v>268</v>
      </c>
      <c r="BG31" s="161"/>
      <c r="BH31" s="161"/>
      <c r="BI31" s="161"/>
      <c r="BJ31" s="161"/>
      <c r="BK31" s="161"/>
      <c r="BL31" s="161"/>
      <c r="BM31" s="161"/>
      <c r="BN31" s="161"/>
    </row>
    <row r="32" spans="2:66">
      <c r="B32" s="12" t="s">
        <v>269</v>
      </c>
      <c r="C32" s="5" t="s">
        <v>125</v>
      </c>
      <c r="D32" s="21">
        <f>SUM(SUMIFS(DataEntry!$F$6:$F$529,DataEntry!$E$6:$E$529,(Summary!$B32)))</f>
        <v>0</v>
      </c>
      <c r="E32" s="20">
        <f>SUM(SUMIFS(DataEntry!$G$6:$G$529,DataEntry!$E$6:$E$529,(Summary!$B32)))</f>
        <v>0</v>
      </c>
      <c r="F32" s="20">
        <f>SUM(SUMIFS(DataEntry!$H$6:$H$529,DataEntry!$E$6:$E$529,(Summary!$B32)))</f>
        <v>0</v>
      </c>
      <c r="BF32" s="161" t="s">
        <v>269</v>
      </c>
      <c r="BG32" s="161"/>
      <c r="BH32" s="161"/>
      <c r="BI32" s="161"/>
      <c r="BJ32" s="161"/>
      <c r="BK32" s="161"/>
      <c r="BL32" s="161"/>
      <c r="BM32" s="161"/>
      <c r="BN32" s="161"/>
    </row>
    <row r="33" spans="2:66">
      <c r="B33" s="12" t="s">
        <v>270</v>
      </c>
      <c r="C33" s="5" t="s">
        <v>124</v>
      </c>
      <c r="D33" s="21">
        <f>SUM(SUMIFS(DataEntry!$F$6:$F$529,DataEntry!$E$6:$E$529,(Summary!$B33)))</f>
        <v>0</v>
      </c>
      <c r="E33" s="20">
        <f>SUM(SUMIFS(DataEntry!$G$6:$G$529,DataEntry!$E$6:$E$529,(Summary!$B33)))</f>
        <v>0</v>
      </c>
      <c r="F33" s="20">
        <f>SUM(SUMIFS(DataEntry!$H$6:$H$529,DataEntry!$E$6:$E$529,(Summary!$B33)))</f>
        <v>0</v>
      </c>
      <c r="BF33" s="161" t="s">
        <v>270</v>
      </c>
      <c r="BG33" s="161"/>
      <c r="BH33" s="161"/>
      <c r="BI33" s="161"/>
      <c r="BJ33" s="161"/>
      <c r="BK33" s="161"/>
      <c r="BL33" s="161"/>
      <c r="BM33" s="161"/>
      <c r="BN33" s="161"/>
    </row>
    <row r="34" spans="2:66">
      <c r="B34" s="12" t="s">
        <v>271</v>
      </c>
      <c r="C34" s="5" t="s">
        <v>123</v>
      </c>
      <c r="D34" s="21">
        <f>SUM(SUMIFS(DataEntry!$F$6:$F$529,DataEntry!$E$6:$E$529,(Summary!$B34)))</f>
        <v>0</v>
      </c>
      <c r="E34" s="20">
        <f>SUM(SUMIFS(DataEntry!$G$6:$G$529,DataEntry!$E$6:$E$529,(Summary!$B34)))</f>
        <v>0</v>
      </c>
      <c r="F34" s="20">
        <f>SUM(SUMIFS(DataEntry!$H$6:$H$529,DataEntry!$E$6:$E$529,(Summary!$B34)))</f>
        <v>0</v>
      </c>
      <c r="BF34" s="161" t="s">
        <v>271</v>
      </c>
      <c r="BG34" s="161"/>
      <c r="BH34" s="161"/>
      <c r="BI34" s="161"/>
      <c r="BJ34" s="161"/>
      <c r="BK34" s="161"/>
      <c r="BL34" s="161"/>
      <c r="BM34" s="161"/>
      <c r="BN34" s="161"/>
    </row>
    <row r="35" spans="2:66">
      <c r="B35" s="12" t="s">
        <v>272</v>
      </c>
      <c r="C35" s="5" t="s">
        <v>122</v>
      </c>
      <c r="D35" s="21">
        <f>SUM(SUMIFS(DataEntry!$F$6:$F$529,DataEntry!$E$6:$E$529,(Summary!$B35)))</f>
        <v>0</v>
      </c>
      <c r="E35" s="20">
        <f>SUM(SUMIFS(DataEntry!$G$6:$G$529,DataEntry!$E$6:$E$529,(Summary!$B35)))</f>
        <v>0</v>
      </c>
      <c r="F35" s="20">
        <f>SUM(SUMIFS(DataEntry!$H$6:$H$529,DataEntry!$E$6:$E$529,(Summary!$B35)))</f>
        <v>0</v>
      </c>
      <c r="BF35" s="161" t="s">
        <v>272</v>
      </c>
      <c r="BG35" s="161"/>
      <c r="BH35" s="161"/>
      <c r="BI35" s="161"/>
      <c r="BJ35" s="161"/>
      <c r="BK35" s="161"/>
      <c r="BL35" s="161"/>
      <c r="BM35" s="161"/>
      <c r="BN35" s="161"/>
    </row>
    <row r="36" spans="2:66">
      <c r="B36" s="12" t="s">
        <v>273</v>
      </c>
      <c r="C36" s="5" t="s">
        <v>121</v>
      </c>
      <c r="D36" s="21">
        <f>SUM(SUMIFS(DataEntry!$F$6:$F$529,DataEntry!$E$6:$E$529,(Summary!$B36)))</f>
        <v>0</v>
      </c>
      <c r="E36" s="20">
        <f>SUM(SUMIFS(DataEntry!$G$6:$G$529,DataEntry!$E$6:$E$529,(Summary!$B36)))</f>
        <v>0</v>
      </c>
      <c r="F36" s="20">
        <f>SUM(SUMIFS(DataEntry!$H$6:$H$529,DataEntry!$E$6:$E$529,(Summary!$B36)))</f>
        <v>0</v>
      </c>
      <c r="BF36" s="161" t="s">
        <v>273</v>
      </c>
      <c r="BG36" s="161"/>
      <c r="BH36" s="161"/>
      <c r="BI36" s="161"/>
      <c r="BJ36" s="161"/>
      <c r="BK36" s="161"/>
      <c r="BL36" s="161"/>
      <c r="BM36" s="161"/>
      <c r="BN36" s="161"/>
    </row>
    <row r="37" spans="2:66">
      <c r="B37" s="12" t="s">
        <v>274</v>
      </c>
      <c r="C37" s="5" t="s">
        <v>120</v>
      </c>
      <c r="D37" s="21">
        <f>SUM(SUMIFS(DataEntry!$F$6:$F$529,DataEntry!$E$6:$E$529,(Summary!$B37)))</f>
        <v>0</v>
      </c>
      <c r="E37" s="20">
        <f>SUM(SUMIFS(DataEntry!$G$6:$G$529,DataEntry!$E$6:$E$529,(Summary!$B37)))</f>
        <v>0</v>
      </c>
      <c r="F37" s="20">
        <f>SUM(SUMIFS(DataEntry!$H$6:$H$529,DataEntry!$E$6:$E$529,(Summary!$B37)))</f>
        <v>0</v>
      </c>
      <c r="BF37" s="161" t="s">
        <v>274</v>
      </c>
      <c r="BG37" s="161"/>
      <c r="BH37" s="161"/>
      <c r="BI37" s="161"/>
      <c r="BJ37" s="161"/>
      <c r="BK37" s="161"/>
      <c r="BL37" s="161"/>
      <c r="BM37" s="161"/>
      <c r="BN37" s="161"/>
    </row>
    <row r="38" spans="2:66" ht="15.75" thickBot="1">
      <c r="B38" s="15" t="s">
        <v>275</v>
      </c>
      <c r="C38" s="4" t="s">
        <v>119</v>
      </c>
      <c r="D38" s="21">
        <f>SUM(SUMIFS(DataEntry!$F$6:$F$529,DataEntry!$E$6:$E$529,(Summary!$B38)))</f>
        <v>0</v>
      </c>
      <c r="E38" s="20">
        <f>SUM(SUMIFS(DataEntry!$G$6:$G$529,DataEntry!$E$6:$E$529,(Summary!$B38)))</f>
        <v>0</v>
      </c>
      <c r="F38" s="20">
        <f>SUM(SUMIFS(DataEntry!$H$6:$H$529,DataEntry!$E$6:$E$529,(Summary!$B38)))</f>
        <v>0</v>
      </c>
      <c r="BF38" s="161" t="s">
        <v>275</v>
      </c>
      <c r="BG38" s="161"/>
      <c r="BH38" s="161"/>
      <c r="BI38" s="161"/>
      <c r="BJ38" s="161"/>
      <c r="BK38" s="161"/>
      <c r="BL38" s="161"/>
      <c r="BM38" s="161"/>
      <c r="BN38" s="161"/>
    </row>
    <row r="39" spans="2:66" ht="15.75" thickBot="1">
      <c r="B39" s="3"/>
      <c r="C39" s="1" t="s">
        <v>118</v>
      </c>
      <c r="D39" s="22">
        <f>SUM(D4:D38)</f>
        <v>297236520</v>
      </c>
      <c r="E39" s="22">
        <f t="shared" ref="E39:F39" si="0">SUM(E4:E38)</f>
        <v>0</v>
      </c>
      <c r="F39" s="22">
        <f t="shared" si="0"/>
        <v>0</v>
      </c>
      <c r="BF39" s="161"/>
      <c r="BG39" s="161"/>
      <c r="BH39" s="161"/>
      <c r="BI39" s="161"/>
      <c r="BJ39" s="161"/>
      <c r="BK39" s="161"/>
      <c r="BL39" s="161"/>
      <c r="BM39" s="161"/>
      <c r="BN39" s="161"/>
    </row>
    <row r="40" spans="2:66">
      <c r="B40" s="9">
        <v>310502</v>
      </c>
      <c r="C40" s="8" t="s">
        <v>117</v>
      </c>
      <c r="D40" s="23"/>
      <c r="E40" s="23"/>
      <c r="F40" s="23"/>
      <c r="BF40" s="161"/>
      <c r="BG40" s="161"/>
      <c r="BH40" s="161"/>
      <c r="BI40" s="161"/>
      <c r="BJ40" s="161"/>
      <c r="BK40" s="161"/>
      <c r="BL40" s="161"/>
      <c r="BM40" s="161"/>
      <c r="BN40" s="161"/>
    </row>
    <row r="41" spans="2:66" ht="15.75" thickBot="1">
      <c r="B41" s="15" t="s">
        <v>276</v>
      </c>
      <c r="C41" s="5" t="s">
        <v>117</v>
      </c>
      <c r="D41" s="21">
        <f>SUM(SUMIFS(DataEntry!$F$6:$F$529,DataEntry!$E$6:$E$529,(Summary!$B41)))</f>
        <v>0</v>
      </c>
      <c r="E41" s="21">
        <f>SUM(SUMIFS(DataEntry!$G$6:$G$529,DataEntry!$E$6:$E$529,(Summary!$B41)))</f>
        <v>0</v>
      </c>
      <c r="F41" s="21">
        <f>SUM(SUMIFS(DataEntry!$H$6:$H$529,DataEntry!$E$6:$E$529,(Summary!$B41)))</f>
        <v>0</v>
      </c>
      <c r="BF41" s="161" t="s">
        <v>276</v>
      </c>
      <c r="BG41" s="161"/>
      <c r="BH41" s="161"/>
      <c r="BI41" s="161"/>
      <c r="BJ41" s="161"/>
      <c r="BK41" s="161"/>
      <c r="BL41" s="161"/>
      <c r="BM41" s="161"/>
      <c r="BN41" s="161"/>
    </row>
    <row r="42" spans="2:66" ht="15.75" thickBot="1">
      <c r="B42" s="3"/>
      <c r="C42" s="1" t="s">
        <v>116</v>
      </c>
      <c r="D42" s="22">
        <f>SUM(D41:D41)</f>
        <v>0</v>
      </c>
      <c r="E42" s="22">
        <f t="shared" ref="E42:F42" si="1">SUM(E41:E41)</f>
        <v>0</v>
      </c>
      <c r="F42" s="22">
        <f t="shared" si="1"/>
        <v>0</v>
      </c>
      <c r="BF42" s="161"/>
      <c r="BG42" s="161"/>
      <c r="BH42" s="161"/>
      <c r="BI42" s="161"/>
      <c r="BJ42" s="161"/>
      <c r="BK42" s="161"/>
      <c r="BL42" s="161"/>
      <c r="BM42" s="161"/>
      <c r="BN42" s="161"/>
    </row>
    <row r="43" spans="2:66">
      <c r="B43" s="7">
        <v>310601</v>
      </c>
      <c r="C43" s="6" t="s">
        <v>115</v>
      </c>
      <c r="D43" s="24"/>
      <c r="E43" s="24"/>
      <c r="F43" s="24"/>
      <c r="BF43" s="161"/>
      <c r="BG43" s="161"/>
      <c r="BH43" s="161"/>
      <c r="BI43" s="161"/>
      <c r="BJ43" s="161"/>
      <c r="BK43" s="161"/>
      <c r="BL43" s="161"/>
      <c r="BM43" s="161"/>
      <c r="BN43" s="161"/>
    </row>
    <row r="44" spans="2:66" ht="15.75" thickBot="1">
      <c r="B44" s="15" t="s">
        <v>277</v>
      </c>
      <c r="C44" s="5" t="s">
        <v>115</v>
      </c>
      <c r="D44" s="21">
        <f>SUM(SUMIFS(DataEntry!$F$6:$F$529,DataEntry!$E$6:$E$529,(Summary!$B44)))</f>
        <v>0</v>
      </c>
      <c r="E44" s="21">
        <f>SUM(SUMIFS(DataEntry!$G$6:$G$529,DataEntry!$E$6:$E$529,(Summary!$B44)))</f>
        <v>0</v>
      </c>
      <c r="F44" s="21">
        <f>SUM(SUMIFS(DataEntry!$H$6:$H$529,DataEntry!$E$6:$E$529,(Summary!$B44)))</f>
        <v>0</v>
      </c>
      <c r="BF44" s="161" t="s">
        <v>277</v>
      </c>
      <c r="BG44" s="161"/>
      <c r="BH44" s="161"/>
      <c r="BI44" s="161"/>
      <c r="BJ44" s="161"/>
      <c r="BK44" s="161"/>
      <c r="BL44" s="161"/>
      <c r="BM44" s="161"/>
      <c r="BN44" s="161"/>
    </row>
    <row r="45" spans="2:66" ht="15.75" thickBot="1">
      <c r="B45" s="3"/>
      <c r="C45" s="1" t="s">
        <v>114</v>
      </c>
      <c r="D45" s="22">
        <f>SUM(D44:D44)</f>
        <v>0</v>
      </c>
      <c r="E45" s="22">
        <f t="shared" ref="E45:F45" si="2">SUM(E44:E44)</f>
        <v>0</v>
      </c>
      <c r="F45" s="22">
        <f t="shared" si="2"/>
        <v>0</v>
      </c>
      <c r="BF45" s="161"/>
      <c r="BG45" s="161"/>
      <c r="BH45" s="161"/>
      <c r="BI45" s="161"/>
      <c r="BJ45" s="161"/>
      <c r="BK45" s="161"/>
      <c r="BL45" s="161"/>
      <c r="BM45" s="161"/>
      <c r="BN45" s="161"/>
    </row>
    <row r="46" spans="2:66">
      <c r="B46" s="7">
        <v>310602</v>
      </c>
      <c r="C46" s="6" t="s">
        <v>113</v>
      </c>
      <c r="D46" s="24"/>
      <c r="E46" s="24"/>
      <c r="F46" s="24"/>
      <c r="BF46" s="161"/>
      <c r="BG46" s="161"/>
      <c r="BH46" s="161"/>
      <c r="BI46" s="161"/>
      <c r="BJ46" s="161"/>
      <c r="BK46" s="161"/>
      <c r="BL46" s="161"/>
      <c r="BM46" s="161"/>
      <c r="BN46" s="161"/>
    </row>
    <row r="47" spans="2:66" ht="15.75" thickBot="1">
      <c r="B47" s="15" t="s">
        <v>278</v>
      </c>
      <c r="C47" s="5" t="s">
        <v>113</v>
      </c>
      <c r="D47" s="21">
        <f>SUM(SUMIFS(DataEntry!$F$6:$F$529,DataEntry!$E$6:$E$529,(Summary!$B47)))</f>
        <v>0</v>
      </c>
      <c r="E47" s="21">
        <f>SUM(SUMIFS(DataEntry!$G$6:$G$529,DataEntry!$E$6:$E$529,(Summary!$B47)))</f>
        <v>0</v>
      </c>
      <c r="F47" s="21">
        <f>SUM(SUMIFS(DataEntry!$H$6:$H$529,DataEntry!$E$6:$E$529,(Summary!$B47)))</f>
        <v>0</v>
      </c>
      <c r="BF47" s="161" t="s">
        <v>278</v>
      </c>
      <c r="BG47" s="161"/>
      <c r="BH47" s="161"/>
      <c r="BI47" s="161"/>
      <c r="BJ47" s="161"/>
      <c r="BK47" s="161"/>
      <c r="BL47" s="161"/>
      <c r="BM47" s="161"/>
      <c r="BN47" s="161"/>
    </row>
    <row r="48" spans="2:66" ht="15.75" thickBot="1">
      <c r="B48" s="3"/>
      <c r="C48" s="1" t="s">
        <v>112</v>
      </c>
      <c r="D48" s="22">
        <f>SUM(D47:D47)</f>
        <v>0</v>
      </c>
      <c r="E48" s="22">
        <f t="shared" ref="E48:F48" si="3">SUM(E47:E47)</f>
        <v>0</v>
      </c>
      <c r="F48" s="22">
        <f t="shared" si="3"/>
        <v>0</v>
      </c>
      <c r="BF48" s="161"/>
      <c r="BG48" s="161"/>
      <c r="BH48" s="161"/>
      <c r="BI48" s="161"/>
      <c r="BJ48" s="161"/>
      <c r="BK48" s="161"/>
      <c r="BL48" s="161"/>
      <c r="BM48" s="161"/>
      <c r="BN48" s="161"/>
    </row>
    <row r="49" spans="2:66">
      <c r="B49" s="7">
        <v>310603</v>
      </c>
      <c r="C49" s="6" t="s">
        <v>111</v>
      </c>
      <c r="D49" s="24"/>
      <c r="E49" s="24"/>
      <c r="F49" s="24"/>
      <c r="BF49" s="161"/>
      <c r="BG49" s="161"/>
      <c r="BH49" s="161"/>
      <c r="BI49" s="161"/>
      <c r="BJ49" s="161"/>
      <c r="BK49" s="161"/>
      <c r="BL49" s="161"/>
      <c r="BM49" s="161"/>
      <c r="BN49" s="161"/>
    </row>
    <row r="50" spans="2:66" ht="15.75" thickBot="1">
      <c r="B50" s="15" t="s">
        <v>279</v>
      </c>
      <c r="C50" s="5" t="s">
        <v>111</v>
      </c>
      <c r="D50" s="21">
        <f>SUM(SUMIFS(DataEntry!$F$6:$F$529,DataEntry!$E$6:$E$529,(Summary!$B50)))</f>
        <v>0</v>
      </c>
      <c r="E50" s="21">
        <f>SUM(SUMIFS(DataEntry!$G$6:$G$529,DataEntry!$E$6:$E$529,(Summary!$B50)))</f>
        <v>0</v>
      </c>
      <c r="F50" s="21">
        <f>SUM(SUMIFS(DataEntry!$H$6:$H$529,DataEntry!$E$6:$E$529,(Summary!$B50)))</f>
        <v>0</v>
      </c>
      <c r="BF50" s="161" t="s">
        <v>279</v>
      </c>
      <c r="BG50" s="161"/>
      <c r="BH50" s="161"/>
      <c r="BI50" s="161"/>
      <c r="BJ50" s="161"/>
      <c r="BK50" s="161"/>
      <c r="BL50" s="161"/>
      <c r="BM50" s="161"/>
      <c r="BN50" s="161"/>
    </row>
    <row r="51" spans="2:66" ht="15.75" thickBot="1">
      <c r="B51" s="3"/>
      <c r="C51" s="1" t="s">
        <v>110</v>
      </c>
      <c r="D51" s="22">
        <f>SUM(D50:D50)</f>
        <v>0</v>
      </c>
      <c r="E51" s="22">
        <f t="shared" ref="E51:F51" si="4">SUM(E50:E50)</f>
        <v>0</v>
      </c>
      <c r="F51" s="22">
        <f t="shared" si="4"/>
        <v>0</v>
      </c>
      <c r="BF51" s="161"/>
      <c r="BG51" s="161"/>
      <c r="BH51" s="161"/>
      <c r="BI51" s="161"/>
      <c r="BJ51" s="161"/>
      <c r="BK51" s="161"/>
      <c r="BL51" s="161"/>
      <c r="BM51" s="161"/>
      <c r="BN51" s="161"/>
    </row>
    <row r="52" spans="2:66">
      <c r="B52" s="7">
        <v>310901</v>
      </c>
      <c r="C52" s="6" t="s">
        <v>109</v>
      </c>
      <c r="D52" s="21"/>
      <c r="E52" s="21"/>
      <c r="F52" s="21"/>
      <c r="BF52" s="161"/>
      <c r="BG52" s="161"/>
      <c r="BH52" s="161"/>
      <c r="BI52" s="161"/>
      <c r="BJ52" s="161"/>
      <c r="BK52" s="161"/>
      <c r="BL52" s="161"/>
      <c r="BM52" s="161"/>
      <c r="BN52" s="161"/>
    </row>
    <row r="53" spans="2:66">
      <c r="B53" s="12" t="s">
        <v>280</v>
      </c>
      <c r="C53" s="5" t="s">
        <v>108</v>
      </c>
      <c r="D53" s="21">
        <f>SUM(SUMIFS(DataEntry!$F$6:$F$529,DataEntry!$E$6:$E$529,(Summary!$B53)))</f>
        <v>0</v>
      </c>
      <c r="E53" s="21">
        <f>SUM(SUMIFS(DataEntry!$G$6:$G$529,DataEntry!$E$6:$E$529,(Summary!$B53)))</f>
        <v>0</v>
      </c>
      <c r="F53" s="21">
        <f>SUM(SUMIFS(DataEntry!$H$6:$H$529,DataEntry!$E$6:$E$529,(Summary!$B53)))</f>
        <v>0</v>
      </c>
      <c r="BF53" s="161" t="s">
        <v>280</v>
      </c>
      <c r="BG53" s="161"/>
      <c r="BH53" s="161"/>
      <c r="BI53" s="161"/>
      <c r="BJ53" s="161"/>
      <c r="BK53" s="161"/>
      <c r="BL53" s="161"/>
      <c r="BM53" s="161"/>
      <c r="BN53" s="161"/>
    </row>
    <row r="54" spans="2:66">
      <c r="B54" s="12" t="s">
        <v>281</v>
      </c>
      <c r="C54" s="5" t="s">
        <v>107</v>
      </c>
      <c r="D54" s="21">
        <f>SUM(SUMIFS(DataEntry!$F$6:$F$529,DataEntry!$E$6:$E$529,(Summary!$B54)))</f>
        <v>0</v>
      </c>
      <c r="E54" s="21">
        <f>SUM(SUMIFS(DataEntry!$G$6:$G$529,DataEntry!$E$6:$E$529,(Summary!$B54)))</f>
        <v>0</v>
      </c>
      <c r="F54" s="21">
        <f>SUM(SUMIFS(DataEntry!$H$6:$H$529,DataEntry!$E$6:$E$529,(Summary!$B54)))</f>
        <v>0</v>
      </c>
      <c r="BF54" s="161" t="s">
        <v>281</v>
      </c>
      <c r="BG54" s="161"/>
      <c r="BH54" s="161"/>
      <c r="BI54" s="161"/>
      <c r="BJ54" s="161"/>
      <c r="BK54" s="161"/>
      <c r="BL54" s="161"/>
      <c r="BM54" s="161"/>
      <c r="BN54" s="161"/>
    </row>
    <row r="55" spans="2:66">
      <c r="B55" s="12" t="s">
        <v>282</v>
      </c>
      <c r="C55" s="5" t="s">
        <v>106</v>
      </c>
      <c r="D55" s="21">
        <f>SUM(SUMIFS(DataEntry!$F$6:$F$529,DataEntry!$E$6:$E$529,(Summary!$B55)))</f>
        <v>0</v>
      </c>
      <c r="E55" s="21">
        <f>SUM(SUMIFS(DataEntry!$G$6:$G$529,DataEntry!$E$6:$E$529,(Summary!$B55)))</f>
        <v>0</v>
      </c>
      <c r="F55" s="21">
        <f>SUM(SUMIFS(DataEntry!$H$6:$H$529,DataEntry!$E$6:$E$529,(Summary!$B55)))</f>
        <v>0</v>
      </c>
      <c r="BF55" s="161" t="s">
        <v>282</v>
      </c>
      <c r="BG55" s="161"/>
      <c r="BH55" s="161"/>
      <c r="BI55" s="161"/>
      <c r="BJ55" s="161"/>
      <c r="BK55" s="161"/>
      <c r="BL55" s="161"/>
      <c r="BM55" s="161"/>
      <c r="BN55" s="161"/>
    </row>
    <row r="56" spans="2:66">
      <c r="B56" s="12" t="s">
        <v>283</v>
      </c>
      <c r="C56" s="5" t="s">
        <v>105</v>
      </c>
      <c r="D56" s="21">
        <f>SUM(SUMIFS(DataEntry!$F$6:$F$529,DataEntry!$E$6:$E$529,(Summary!$B56)))</f>
        <v>0</v>
      </c>
      <c r="E56" s="21">
        <f>SUM(SUMIFS(DataEntry!$G$6:$G$529,DataEntry!$E$6:$E$529,(Summary!$B56)))</f>
        <v>0</v>
      </c>
      <c r="F56" s="21">
        <f>SUM(SUMIFS(DataEntry!$H$6:$H$529,DataEntry!$E$6:$E$529,(Summary!$B56)))</f>
        <v>0</v>
      </c>
      <c r="BF56" s="161" t="s">
        <v>283</v>
      </c>
      <c r="BG56" s="161"/>
      <c r="BH56" s="161"/>
      <c r="BI56" s="161"/>
      <c r="BJ56" s="161"/>
      <c r="BK56" s="161"/>
      <c r="BL56" s="161"/>
      <c r="BM56" s="161"/>
      <c r="BN56" s="161"/>
    </row>
    <row r="57" spans="2:66">
      <c r="B57" s="12" t="s">
        <v>284</v>
      </c>
      <c r="C57" s="5" t="s">
        <v>104</v>
      </c>
      <c r="D57" s="21">
        <f>SUM(SUMIFS(DataEntry!$F$6:$F$529,DataEntry!$E$6:$E$529,(Summary!$B57)))</f>
        <v>0</v>
      </c>
      <c r="E57" s="21">
        <f>SUM(SUMIFS(DataEntry!$G$6:$G$529,DataEntry!$E$6:$E$529,(Summary!$B57)))</f>
        <v>0</v>
      </c>
      <c r="F57" s="21">
        <f>SUM(SUMIFS(DataEntry!$H$6:$H$529,DataEntry!$E$6:$E$529,(Summary!$B57)))</f>
        <v>0</v>
      </c>
      <c r="BF57" s="161" t="s">
        <v>284</v>
      </c>
      <c r="BG57" s="161"/>
      <c r="BH57" s="161"/>
      <c r="BI57" s="161"/>
      <c r="BJ57" s="161"/>
      <c r="BK57" s="161"/>
      <c r="BL57" s="161"/>
      <c r="BM57" s="161"/>
      <c r="BN57" s="161"/>
    </row>
    <row r="58" spans="2:66">
      <c r="B58" s="12" t="s">
        <v>285</v>
      </c>
      <c r="C58" s="5" t="s">
        <v>103</v>
      </c>
      <c r="D58" s="21">
        <f>SUM(SUMIFS(DataEntry!$F$6:$F$529,DataEntry!$E$6:$E$529,(Summary!$B58)))</f>
        <v>0</v>
      </c>
      <c r="E58" s="21">
        <f>SUM(SUMIFS(DataEntry!$G$6:$G$529,DataEntry!$E$6:$E$529,(Summary!$B58)))</f>
        <v>0</v>
      </c>
      <c r="F58" s="21">
        <f>SUM(SUMIFS(DataEntry!$H$6:$H$529,DataEntry!$E$6:$E$529,(Summary!$B58)))</f>
        <v>0</v>
      </c>
      <c r="BF58" s="161" t="s">
        <v>285</v>
      </c>
      <c r="BG58" s="161"/>
      <c r="BH58" s="161"/>
      <c r="BI58" s="161"/>
      <c r="BJ58" s="161"/>
      <c r="BK58" s="161"/>
      <c r="BL58" s="161"/>
      <c r="BM58" s="161"/>
      <c r="BN58" s="161"/>
    </row>
    <row r="59" spans="2:66" ht="15.75" thickBot="1">
      <c r="B59" s="15" t="s">
        <v>286</v>
      </c>
      <c r="C59" s="5" t="s">
        <v>102</v>
      </c>
      <c r="D59" s="21">
        <f>SUM(SUMIFS(DataEntry!$F$6:$F$529,DataEntry!$E$6:$E$529,(Summary!$B59)))</f>
        <v>0</v>
      </c>
      <c r="E59" s="21">
        <f>SUM(SUMIFS(DataEntry!$G$6:$G$529,DataEntry!$E$6:$E$529,(Summary!$B59)))</f>
        <v>0</v>
      </c>
      <c r="F59" s="21">
        <f>SUM(SUMIFS(DataEntry!$H$6:$H$529,DataEntry!$E$6:$E$529,(Summary!$B59)))</f>
        <v>0</v>
      </c>
      <c r="BF59" s="161" t="s">
        <v>286</v>
      </c>
      <c r="BG59" s="161"/>
      <c r="BH59" s="161"/>
      <c r="BI59" s="161"/>
      <c r="BJ59" s="161"/>
      <c r="BK59" s="161"/>
      <c r="BL59" s="161"/>
      <c r="BM59" s="161"/>
      <c r="BN59" s="161"/>
    </row>
    <row r="60" spans="2:66" ht="15.75" thickBot="1">
      <c r="B60" s="3"/>
      <c r="C60" s="1" t="s">
        <v>101</v>
      </c>
      <c r="D60" s="22">
        <f>SUM(D53:D59)</f>
        <v>0</v>
      </c>
      <c r="E60" s="22">
        <f t="shared" ref="E60:F60" si="5">SUM(E53:E59)</f>
        <v>0</v>
      </c>
      <c r="F60" s="22">
        <f t="shared" si="5"/>
        <v>0</v>
      </c>
      <c r="BF60" s="161"/>
      <c r="BG60" s="161"/>
      <c r="BH60" s="161"/>
      <c r="BI60" s="161"/>
      <c r="BJ60" s="161"/>
      <c r="BK60" s="161"/>
      <c r="BL60" s="161"/>
      <c r="BM60" s="161"/>
      <c r="BN60" s="161"/>
    </row>
    <row r="61" spans="2:66">
      <c r="B61" s="7">
        <v>310902</v>
      </c>
      <c r="C61" s="6" t="s">
        <v>100</v>
      </c>
      <c r="D61" s="21"/>
      <c r="E61" s="21"/>
      <c r="F61" s="21"/>
      <c r="BF61" s="161"/>
      <c r="BG61" s="161"/>
      <c r="BH61" s="161"/>
      <c r="BI61" s="161"/>
      <c r="BJ61" s="161"/>
      <c r="BK61" s="161"/>
      <c r="BL61" s="161"/>
      <c r="BM61" s="161"/>
      <c r="BN61" s="161"/>
    </row>
    <row r="62" spans="2:66">
      <c r="B62" s="12" t="s">
        <v>287</v>
      </c>
      <c r="C62" s="5" t="s">
        <v>99</v>
      </c>
      <c r="D62" s="21">
        <f>SUM(SUMIFS(DataEntry!$F$6:$F$529,DataEntry!$E$6:$E$529,(Summary!$B62)))</f>
        <v>0</v>
      </c>
      <c r="E62" s="21">
        <f>SUM(SUMIFS(DataEntry!$G$6:$G$529,DataEntry!$E$6:$E$529,(Summary!$B62)))</f>
        <v>0</v>
      </c>
      <c r="F62" s="21">
        <f>SUM(SUMIFS(DataEntry!$H$6:$H$529,DataEntry!$E$6:$E$529,(Summary!$B62)))</f>
        <v>0</v>
      </c>
      <c r="BF62" s="161" t="s">
        <v>287</v>
      </c>
      <c r="BG62" s="161"/>
      <c r="BH62" s="161"/>
      <c r="BI62" s="161"/>
      <c r="BJ62" s="161"/>
      <c r="BK62" s="161"/>
      <c r="BL62" s="161"/>
      <c r="BM62" s="161"/>
      <c r="BN62" s="161"/>
    </row>
    <row r="63" spans="2:66" ht="15.75" thickBot="1">
      <c r="B63" s="15" t="s">
        <v>288</v>
      </c>
      <c r="C63" s="5" t="s">
        <v>98</v>
      </c>
      <c r="D63" s="21">
        <f>SUM(SUMIFS(DataEntry!$F$6:$F$529,DataEntry!$E$6:$E$529,(Summary!$B63)))</f>
        <v>0</v>
      </c>
      <c r="E63" s="21">
        <f>SUM(SUMIFS(DataEntry!$G$6:$G$529,DataEntry!$E$6:$E$529,(Summary!$B63)))</f>
        <v>0</v>
      </c>
      <c r="F63" s="21">
        <f>SUM(SUMIFS(DataEntry!$H$6:$H$529,DataEntry!$E$6:$E$529,(Summary!$B63)))</f>
        <v>0</v>
      </c>
      <c r="BF63" s="161" t="s">
        <v>288</v>
      </c>
      <c r="BG63" s="161"/>
      <c r="BH63" s="161"/>
      <c r="BI63" s="161"/>
      <c r="BJ63" s="161"/>
      <c r="BK63" s="161"/>
      <c r="BL63" s="161"/>
      <c r="BM63" s="161"/>
      <c r="BN63" s="161"/>
    </row>
    <row r="64" spans="2:66" ht="15.75" thickBot="1">
      <c r="B64" s="3"/>
      <c r="C64" s="1" t="s">
        <v>97</v>
      </c>
      <c r="D64" s="22">
        <f>SUM(D62:D63)</f>
        <v>0</v>
      </c>
      <c r="E64" s="22">
        <f t="shared" ref="E64:F64" si="6">SUM(E62:E63)</f>
        <v>0</v>
      </c>
      <c r="F64" s="22">
        <f t="shared" si="6"/>
        <v>0</v>
      </c>
      <c r="BF64" s="161"/>
      <c r="BG64" s="161"/>
      <c r="BH64" s="161"/>
      <c r="BI64" s="161"/>
      <c r="BJ64" s="161"/>
      <c r="BK64" s="161"/>
      <c r="BL64" s="161"/>
      <c r="BM64" s="161"/>
      <c r="BN64" s="161"/>
    </row>
    <row r="65" spans="2:66">
      <c r="B65" s="7">
        <v>311001</v>
      </c>
      <c r="C65" s="6" t="s">
        <v>96</v>
      </c>
      <c r="D65" s="21"/>
      <c r="E65" s="21"/>
      <c r="F65" s="21"/>
      <c r="BF65" s="161"/>
      <c r="BG65" s="161"/>
      <c r="BH65" s="161"/>
      <c r="BI65" s="161"/>
      <c r="BJ65" s="161"/>
      <c r="BK65" s="161"/>
      <c r="BL65" s="161"/>
      <c r="BM65" s="161"/>
      <c r="BN65" s="161"/>
    </row>
    <row r="66" spans="2:66">
      <c r="B66" s="12" t="s">
        <v>289</v>
      </c>
      <c r="C66" s="5" t="s">
        <v>95</v>
      </c>
      <c r="D66" s="21">
        <f>SUM(SUMIFS(DataEntry!$F$6:$F$529,DataEntry!$E$6:$E$529,(Summary!$B66)))</f>
        <v>0</v>
      </c>
      <c r="E66" s="21">
        <f>SUM(SUMIFS(DataEntry!$G$6:$G$529,DataEntry!$E$6:$E$529,(Summary!$B66)))</f>
        <v>0</v>
      </c>
      <c r="F66" s="21">
        <f>SUM(SUMIFS(DataEntry!$H$6:$H$529,DataEntry!$E$6:$E$529,(Summary!$B66)))</f>
        <v>0</v>
      </c>
      <c r="BF66" s="161" t="s">
        <v>289</v>
      </c>
      <c r="BG66" s="161"/>
      <c r="BH66" s="161"/>
      <c r="BI66" s="161"/>
      <c r="BJ66" s="161"/>
      <c r="BK66" s="161"/>
      <c r="BL66" s="161"/>
      <c r="BM66" s="161"/>
      <c r="BN66" s="161"/>
    </row>
    <row r="67" spans="2:66">
      <c r="B67" s="12" t="s">
        <v>290</v>
      </c>
      <c r="C67" s="5" t="s">
        <v>94</v>
      </c>
      <c r="D67" s="21">
        <f>SUM(SUMIFS(DataEntry!$F$6:$F$529,DataEntry!$E$6:$E$529,(Summary!$B67)))</f>
        <v>0</v>
      </c>
      <c r="E67" s="21">
        <f>SUM(SUMIFS(DataEntry!$G$6:$G$529,DataEntry!$E$6:$E$529,(Summary!$B67)))</f>
        <v>0</v>
      </c>
      <c r="F67" s="21">
        <f>SUM(SUMIFS(DataEntry!$H$6:$H$529,DataEntry!$E$6:$E$529,(Summary!$B67)))</f>
        <v>0</v>
      </c>
      <c r="BF67" s="161" t="s">
        <v>290</v>
      </c>
      <c r="BG67" s="161"/>
      <c r="BH67" s="161"/>
      <c r="BI67" s="161"/>
      <c r="BJ67" s="161"/>
      <c r="BK67" s="161"/>
      <c r="BL67" s="161"/>
      <c r="BM67" s="161"/>
      <c r="BN67" s="161"/>
    </row>
    <row r="68" spans="2:66">
      <c r="B68" s="12" t="s">
        <v>291</v>
      </c>
      <c r="C68" s="5" t="s">
        <v>93</v>
      </c>
      <c r="D68" s="21">
        <f>SUM(SUMIFS(DataEntry!$F$6:$F$529,DataEntry!$E$6:$E$529,(Summary!$B68)))</f>
        <v>0</v>
      </c>
      <c r="E68" s="21">
        <f>SUM(SUMIFS(DataEntry!$G$6:$G$529,DataEntry!$E$6:$E$529,(Summary!$B68)))</f>
        <v>0</v>
      </c>
      <c r="F68" s="21">
        <f>SUM(SUMIFS(DataEntry!$H$6:$H$529,DataEntry!$E$6:$E$529,(Summary!$B68)))</f>
        <v>0</v>
      </c>
      <c r="BF68" s="161" t="s">
        <v>291</v>
      </c>
      <c r="BG68" s="161"/>
      <c r="BH68" s="161"/>
      <c r="BI68" s="161"/>
      <c r="BJ68" s="161"/>
      <c r="BK68" s="161"/>
      <c r="BL68" s="161"/>
      <c r="BM68" s="161"/>
      <c r="BN68" s="161"/>
    </row>
    <row r="69" spans="2:66" ht="15.75" thickBot="1">
      <c r="B69" s="15" t="s">
        <v>292</v>
      </c>
      <c r="C69" s="5" t="s">
        <v>92</v>
      </c>
      <c r="D69" s="21">
        <f>SUM(SUMIFS(DataEntry!$F$6:$F$529,DataEntry!$E$6:$E$529,(Summary!$B69)))</f>
        <v>0</v>
      </c>
      <c r="E69" s="21">
        <f>SUM(SUMIFS(DataEntry!$G$6:$G$529,DataEntry!$E$6:$E$529,(Summary!$B69)))</f>
        <v>0</v>
      </c>
      <c r="F69" s="21">
        <f>SUM(SUMIFS(DataEntry!$H$6:$H$529,DataEntry!$E$6:$E$529,(Summary!$B69)))</f>
        <v>0</v>
      </c>
      <c r="BF69" s="161" t="s">
        <v>292</v>
      </c>
      <c r="BG69" s="161"/>
      <c r="BH69" s="161"/>
      <c r="BI69" s="161"/>
      <c r="BJ69" s="161"/>
      <c r="BK69" s="161"/>
      <c r="BL69" s="161"/>
      <c r="BM69" s="161"/>
      <c r="BN69" s="161"/>
    </row>
    <row r="70" spans="2:66" ht="15.75" thickBot="1">
      <c r="B70" s="3"/>
      <c r="C70" s="1" t="s">
        <v>91</v>
      </c>
      <c r="D70" s="22">
        <f>SUM(D66:D69)</f>
        <v>0</v>
      </c>
      <c r="E70" s="22">
        <f t="shared" ref="E70:F70" si="7">SUM(E66:E69)</f>
        <v>0</v>
      </c>
      <c r="F70" s="22">
        <f t="shared" si="7"/>
        <v>0</v>
      </c>
      <c r="BF70" s="161"/>
      <c r="BG70" s="161"/>
      <c r="BH70" s="161"/>
      <c r="BI70" s="161"/>
      <c r="BJ70" s="161"/>
      <c r="BK70" s="161"/>
      <c r="BL70" s="161"/>
      <c r="BM70" s="161"/>
      <c r="BN70" s="161"/>
    </row>
    <row r="71" spans="2:66">
      <c r="B71" s="7">
        <v>311002</v>
      </c>
      <c r="C71" s="6" t="s">
        <v>90</v>
      </c>
      <c r="D71" s="21"/>
      <c r="E71" s="21"/>
      <c r="F71" s="21"/>
      <c r="BF71" s="161"/>
      <c r="BG71" s="161"/>
      <c r="BH71" s="161"/>
      <c r="BI71" s="161"/>
      <c r="BJ71" s="161"/>
      <c r="BK71" s="161"/>
      <c r="BL71" s="161"/>
      <c r="BM71" s="161"/>
      <c r="BN71" s="161"/>
    </row>
    <row r="72" spans="2:66">
      <c r="B72" s="12" t="s">
        <v>293</v>
      </c>
      <c r="C72" s="5" t="s">
        <v>89</v>
      </c>
      <c r="D72" s="21">
        <f>SUM(SUMIFS(DataEntry!$F$6:$F$529,DataEntry!$E$6:$E$529,(Summary!$B72)))</f>
        <v>0</v>
      </c>
      <c r="E72" s="21">
        <f>SUM(SUMIFS(DataEntry!$G$6:$G$529,DataEntry!$E$6:$E$529,(Summary!$B72)))</f>
        <v>0</v>
      </c>
      <c r="F72" s="21">
        <f>SUM(SUMIFS(DataEntry!$H$6:$H$529,DataEntry!$E$6:$E$529,(Summary!$B72)))</f>
        <v>0</v>
      </c>
      <c r="BF72" s="161" t="s">
        <v>293</v>
      </c>
      <c r="BG72" s="161"/>
      <c r="BH72" s="161"/>
      <c r="BI72" s="161"/>
      <c r="BJ72" s="161"/>
      <c r="BK72" s="161"/>
      <c r="BL72" s="161"/>
      <c r="BM72" s="161"/>
      <c r="BN72" s="161"/>
    </row>
    <row r="73" spans="2:66">
      <c r="B73" s="12" t="s">
        <v>294</v>
      </c>
      <c r="C73" s="5" t="s">
        <v>88</v>
      </c>
      <c r="D73" s="21">
        <f>SUM(SUMIFS(DataEntry!$F$6:$F$529,DataEntry!$E$6:$E$529,(Summary!$B73)))</f>
        <v>0</v>
      </c>
      <c r="E73" s="21">
        <f>SUM(SUMIFS(DataEntry!$G$6:$G$529,DataEntry!$E$6:$E$529,(Summary!$B73)))</f>
        <v>0</v>
      </c>
      <c r="F73" s="21">
        <f>SUM(SUMIFS(DataEntry!$H$6:$H$529,DataEntry!$E$6:$E$529,(Summary!$B73)))</f>
        <v>0</v>
      </c>
      <c r="BF73" s="161" t="s">
        <v>294</v>
      </c>
      <c r="BG73" s="161"/>
      <c r="BH73" s="161"/>
      <c r="BI73" s="161"/>
      <c r="BJ73" s="161"/>
      <c r="BK73" s="161"/>
      <c r="BL73" s="161"/>
      <c r="BM73" s="161"/>
      <c r="BN73" s="161"/>
    </row>
    <row r="74" spans="2:66" ht="15.75" thickBot="1">
      <c r="B74" s="15" t="s">
        <v>295</v>
      </c>
      <c r="C74" s="5" t="s">
        <v>87</v>
      </c>
      <c r="D74" s="21">
        <f>SUM(SUMIFS(DataEntry!$F$6:$F$529,DataEntry!$E$6:$E$529,(Summary!$B74)))</f>
        <v>0</v>
      </c>
      <c r="E74" s="21">
        <f>SUM(SUMIFS(DataEntry!$G$6:$G$529,DataEntry!$E$6:$E$529,(Summary!$B74)))</f>
        <v>0</v>
      </c>
      <c r="F74" s="21">
        <f>SUM(SUMIFS(DataEntry!$H$6:$H$529,DataEntry!$E$6:$E$529,(Summary!$B74)))</f>
        <v>0</v>
      </c>
      <c r="BF74" s="161" t="s">
        <v>295</v>
      </c>
      <c r="BG74" s="161"/>
      <c r="BH74" s="161"/>
      <c r="BI74" s="161"/>
      <c r="BJ74" s="161"/>
      <c r="BK74" s="161"/>
      <c r="BL74" s="161"/>
      <c r="BM74" s="161"/>
      <c r="BN74" s="161"/>
    </row>
    <row r="75" spans="2:66" ht="15.75" thickBot="1">
      <c r="B75" s="3"/>
      <c r="C75" s="1" t="s">
        <v>86</v>
      </c>
      <c r="D75" s="22">
        <f>SUM(D72:D74)</f>
        <v>0</v>
      </c>
      <c r="E75" s="22">
        <f t="shared" ref="E75:F75" si="8">SUM(E72:E74)</f>
        <v>0</v>
      </c>
      <c r="F75" s="22">
        <f t="shared" si="8"/>
        <v>0</v>
      </c>
      <c r="BF75" s="161"/>
      <c r="BG75" s="161"/>
      <c r="BH75" s="161"/>
      <c r="BI75" s="161"/>
      <c r="BJ75" s="161"/>
      <c r="BK75" s="161"/>
      <c r="BL75" s="161"/>
      <c r="BM75" s="161"/>
      <c r="BN75" s="161"/>
    </row>
    <row r="76" spans="2:66">
      <c r="B76" s="7">
        <v>320101</v>
      </c>
      <c r="C76" s="6" t="s">
        <v>85</v>
      </c>
      <c r="D76" s="21"/>
      <c r="E76" s="21"/>
      <c r="F76" s="21"/>
      <c r="BF76" s="161"/>
      <c r="BG76" s="161"/>
      <c r="BH76" s="161"/>
      <c r="BI76" s="161"/>
      <c r="BJ76" s="161"/>
      <c r="BK76" s="161"/>
      <c r="BL76" s="161"/>
      <c r="BM76" s="161"/>
      <c r="BN76" s="161"/>
    </row>
    <row r="77" spans="2:66">
      <c r="B77" s="12" t="s">
        <v>296</v>
      </c>
      <c r="C77" s="5" t="s">
        <v>84</v>
      </c>
      <c r="D77" s="21">
        <f>SUM(SUMIFS(DataEntry!$F$6:$F$529,DataEntry!$E$6:$E$529,(Summary!$B77)))</f>
        <v>128763480</v>
      </c>
      <c r="E77" s="21">
        <f>SUM(SUMIFS(DataEntry!$G$6:$G$529,DataEntry!$E$6:$E$529,(Summary!$B77)))</f>
        <v>0</v>
      </c>
      <c r="F77" s="21">
        <f>SUM(SUMIFS(DataEntry!$H$6:$H$529,DataEntry!$E$6:$E$529,(Summary!$B77)))</f>
        <v>0</v>
      </c>
      <c r="BF77" s="161" t="s">
        <v>296</v>
      </c>
      <c r="BG77" s="161"/>
      <c r="BH77" s="161"/>
      <c r="BI77" s="161"/>
      <c r="BJ77" s="161"/>
      <c r="BK77" s="161"/>
      <c r="BL77" s="161"/>
      <c r="BM77" s="161"/>
      <c r="BN77" s="161"/>
    </row>
    <row r="78" spans="2:66">
      <c r="B78" s="12" t="s">
        <v>297</v>
      </c>
      <c r="C78" s="5" t="s">
        <v>83</v>
      </c>
      <c r="D78" s="21">
        <f>SUM(SUMIFS(DataEntry!$F$6:$F$529,DataEntry!$E$6:$E$529,(Summary!$B78)))</f>
        <v>0</v>
      </c>
      <c r="E78" s="21">
        <f>SUM(SUMIFS(DataEntry!$G$6:$G$529,DataEntry!$E$6:$E$529,(Summary!$B78)))</f>
        <v>0</v>
      </c>
      <c r="F78" s="21">
        <f>SUM(SUMIFS(DataEntry!$H$6:$H$529,DataEntry!$E$6:$E$529,(Summary!$B78)))</f>
        <v>0</v>
      </c>
      <c r="BF78" s="161" t="s">
        <v>297</v>
      </c>
      <c r="BG78" s="161"/>
      <c r="BH78" s="161"/>
      <c r="BI78" s="161"/>
      <c r="BJ78" s="161"/>
      <c r="BK78" s="161"/>
      <c r="BL78" s="161"/>
      <c r="BM78" s="161"/>
      <c r="BN78" s="161"/>
    </row>
    <row r="79" spans="2:66">
      <c r="B79" s="12" t="s">
        <v>298</v>
      </c>
      <c r="C79" s="5" t="s">
        <v>82</v>
      </c>
      <c r="D79" s="21">
        <f>SUM(SUMIFS(DataEntry!$F$6:$F$529,DataEntry!$E$6:$E$529,(Summary!$B79)))</f>
        <v>0</v>
      </c>
      <c r="E79" s="21">
        <f>SUM(SUMIFS(DataEntry!$G$6:$G$529,DataEntry!$E$6:$E$529,(Summary!$B79)))</f>
        <v>0</v>
      </c>
      <c r="F79" s="21">
        <f>SUM(SUMIFS(DataEntry!$H$6:$H$529,DataEntry!$E$6:$E$529,(Summary!$B79)))</f>
        <v>0</v>
      </c>
      <c r="BF79" s="161" t="s">
        <v>298</v>
      </c>
      <c r="BG79" s="161"/>
      <c r="BH79" s="161"/>
      <c r="BI79" s="161"/>
      <c r="BJ79" s="161"/>
      <c r="BK79" s="161"/>
      <c r="BL79" s="161"/>
      <c r="BM79" s="161"/>
      <c r="BN79" s="161"/>
    </row>
    <row r="80" spans="2:66" ht="15.75" thickBot="1">
      <c r="B80" s="15" t="s">
        <v>299</v>
      </c>
      <c r="C80" s="5" t="s">
        <v>81</v>
      </c>
      <c r="D80" s="21">
        <f>SUM(SUMIFS(DataEntry!$F$6:$F$529,DataEntry!$E$6:$E$529,(Summary!$B80)))</f>
        <v>0</v>
      </c>
      <c r="E80" s="21">
        <f>SUM(SUMIFS(DataEntry!$G$6:$G$529,DataEntry!$E$6:$E$529,(Summary!$B80)))</f>
        <v>0</v>
      </c>
      <c r="F80" s="21">
        <f>SUM(SUMIFS(DataEntry!$H$6:$H$529,DataEntry!$E$6:$E$529,(Summary!$B80)))</f>
        <v>0</v>
      </c>
      <c r="BF80" s="161" t="s">
        <v>299</v>
      </c>
      <c r="BG80" s="161"/>
      <c r="BH80" s="161"/>
      <c r="BI80" s="161"/>
      <c r="BJ80" s="161"/>
      <c r="BK80" s="161"/>
      <c r="BL80" s="161"/>
      <c r="BM80" s="161"/>
      <c r="BN80" s="161"/>
    </row>
    <row r="81" spans="2:66" ht="15.75" thickBot="1">
      <c r="B81" s="3"/>
      <c r="C81" s="1" t="s">
        <v>80</v>
      </c>
      <c r="D81" s="22">
        <f>SUM(D77:D80)</f>
        <v>128763480</v>
      </c>
      <c r="E81" s="22">
        <f t="shared" ref="E81:F81" si="9">SUM(E77:E80)</f>
        <v>0</v>
      </c>
      <c r="F81" s="22">
        <f t="shared" si="9"/>
        <v>0</v>
      </c>
      <c r="BF81" s="161"/>
      <c r="BG81" s="161"/>
      <c r="BH81" s="161"/>
      <c r="BI81" s="161"/>
      <c r="BJ81" s="161"/>
      <c r="BK81" s="161"/>
      <c r="BL81" s="161"/>
      <c r="BM81" s="161"/>
      <c r="BN81" s="161"/>
    </row>
    <row r="82" spans="2:66">
      <c r="B82" s="7">
        <v>320102</v>
      </c>
      <c r="C82" s="6" t="s">
        <v>79</v>
      </c>
      <c r="D82" s="21"/>
      <c r="E82" s="21"/>
      <c r="F82" s="21"/>
      <c r="BF82" s="161"/>
      <c r="BG82" s="161"/>
      <c r="BH82" s="161"/>
      <c r="BI82" s="161"/>
      <c r="BJ82" s="161"/>
      <c r="BK82" s="161"/>
      <c r="BL82" s="161"/>
      <c r="BM82" s="161"/>
      <c r="BN82" s="161"/>
    </row>
    <row r="83" spans="2:66">
      <c r="B83" s="12" t="s">
        <v>300</v>
      </c>
      <c r="C83" s="5" t="s">
        <v>78</v>
      </c>
      <c r="D83" s="21">
        <f>SUM(SUMIFS(DataEntry!$F$6:$F$529,DataEntry!$E$6:$E$529,(Summary!$B83)))</f>
        <v>0</v>
      </c>
      <c r="E83" s="21">
        <f>SUM(SUMIFS(DataEntry!$G$6:$G$529,DataEntry!$E$6:$E$529,(Summary!$B83)))</f>
        <v>0</v>
      </c>
      <c r="F83" s="21">
        <f>SUM(SUMIFS(DataEntry!$H$6:$H$529,DataEntry!$E$6:$E$529,(Summary!$B83)))</f>
        <v>0</v>
      </c>
      <c r="BF83" s="161" t="s">
        <v>300</v>
      </c>
      <c r="BG83" s="161"/>
      <c r="BH83" s="161"/>
      <c r="BI83" s="161"/>
      <c r="BJ83" s="161"/>
      <c r="BK83" s="161"/>
      <c r="BL83" s="161"/>
      <c r="BM83" s="161"/>
      <c r="BN83" s="161"/>
    </row>
    <row r="84" spans="2:66">
      <c r="B84" s="12" t="s">
        <v>301</v>
      </c>
      <c r="C84" s="5" t="s">
        <v>77</v>
      </c>
      <c r="D84" s="21">
        <f>SUM(SUMIFS(DataEntry!$F$6:$F$529,DataEntry!$E$6:$E$529,(Summary!$B84)))</f>
        <v>0</v>
      </c>
      <c r="E84" s="21">
        <f>SUM(SUMIFS(DataEntry!$G$6:$G$529,DataEntry!$E$6:$E$529,(Summary!$B84)))</f>
        <v>0</v>
      </c>
      <c r="F84" s="21">
        <f>SUM(SUMIFS(DataEntry!$H$6:$H$529,DataEntry!$E$6:$E$529,(Summary!$B84)))</f>
        <v>0</v>
      </c>
      <c r="BF84" s="161" t="s">
        <v>301</v>
      </c>
      <c r="BG84" s="161"/>
      <c r="BH84" s="161"/>
      <c r="BI84" s="161"/>
      <c r="BJ84" s="161"/>
      <c r="BK84" s="161"/>
      <c r="BL84" s="161"/>
      <c r="BM84" s="161"/>
      <c r="BN84" s="161"/>
    </row>
    <row r="85" spans="2:66">
      <c r="B85" s="12" t="s">
        <v>302</v>
      </c>
      <c r="C85" s="5" t="s">
        <v>76</v>
      </c>
      <c r="D85" s="21">
        <f>SUM(SUMIFS(DataEntry!$F$6:$F$529,DataEntry!$E$6:$E$529,(Summary!$B85)))</f>
        <v>0</v>
      </c>
      <c r="E85" s="21">
        <f>SUM(SUMIFS(DataEntry!$G$6:$G$529,DataEntry!$E$6:$E$529,(Summary!$B85)))</f>
        <v>0</v>
      </c>
      <c r="F85" s="21">
        <f>SUM(SUMIFS(DataEntry!$H$6:$H$529,DataEntry!$E$6:$E$529,(Summary!$B85)))</f>
        <v>0</v>
      </c>
      <c r="BF85" s="161" t="s">
        <v>302</v>
      </c>
      <c r="BG85" s="161"/>
      <c r="BH85" s="161"/>
      <c r="BI85" s="161"/>
      <c r="BJ85" s="161"/>
      <c r="BK85" s="161"/>
      <c r="BL85" s="161"/>
      <c r="BM85" s="161"/>
      <c r="BN85" s="161"/>
    </row>
    <row r="86" spans="2:66">
      <c r="B86" s="12" t="s">
        <v>303</v>
      </c>
      <c r="C86" s="5" t="s">
        <v>75</v>
      </c>
      <c r="D86" s="21">
        <f>SUM(SUMIFS(DataEntry!$F$6:$F$529,DataEntry!$E$6:$E$529,(Summary!$B86)))</f>
        <v>0</v>
      </c>
      <c r="E86" s="21">
        <f>SUM(SUMIFS(DataEntry!$G$6:$G$529,DataEntry!$E$6:$E$529,(Summary!$B86)))</f>
        <v>0</v>
      </c>
      <c r="F86" s="21">
        <f>SUM(SUMIFS(DataEntry!$H$6:$H$529,DataEntry!$E$6:$E$529,(Summary!$B86)))</f>
        <v>0</v>
      </c>
      <c r="BF86" s="161" t="s">
        <v>303</v>
      </c>
      <c r="BG86" s="161"/>
      <c r="BH86" s="161"/>
      <c r="BI86" s="161"/>
      <c r="BJ86" s="161"/>
      <c r="BK86" s="161"/>
      <c r="BL86" s="161"/>
      <c r="BM86" s="161"/>
      <c r="BN86" s="161"/>
    </row>
    <row r="87" spans="2:66">
      <c r="B87" s="12" t="s">
        <v>304</v>
      </c>
      <c r="C87" s="5" t="s">
        <v>74</v>
      </c>
      <c r="D87" s="21">
        <f>SUM(SUMIFS(DataEntry!$F$6:$F$529,DataEntry!$E$6:$E$529,(Summary!$B87)))</f>
        <v>0</v>
      </c>
      <c r="E87" s="21">
        <f>SUM(SUMIFS(DataEntry!$G$6:$G$529,DataEntry!$E$6:$E$529,(Summary!$B87)))</f>
        <v>0</v>
      </c>
      <c r="F87" s="21">
        <f>SUM(SUMIFS(DataEntry!$H$6:$H$529,DataEntry!$E$6:$E$529,(Summary!$B87)))</f>
        <v>0</v>
      </c>
      <c r="BF87" s="161" t="s">
        <v>304</v>
      </c>
      <c r="BG87" s="161"/>
      <c r="BH87" s="161"/>
      <c r="BI87" s="161"/>
      <c r="BJ87" s="161"/>
      <c r="BK87" s="161"/>
      <c r="BL87" s="161"/>
      <c r="BM87" s="161"/>
      <c r="BN87" s="161"/>
    </row>
    <row r="88" spans="2:66">
      <c r="B88" s="12" t="s">
        <v>305</v>
      </c>
      <c r="C88" s="5" t="s">
        <v>73</v>
      </c>
      <c r="D88" s="21">
        <f>SUM(SUMIFS(DataEntry!$F$6:$F$529,DataEntry!$E$6:$E$529,(Summary!$B88)))</f>
        <v>0</v>
      </c>
      <c r="E88" s="21">
        <f>SUM(SUMIFS(DataEntry!$G$6:$G$529,DataEntry!$E$6:$E$529,(Summary!$B88)))</f>
        <v>0</v>
      </c>
      <c r="F88" s="21">
        <f>SUM(SUMIFS(DataEntry!$H$6:$H$529,DataEntry!$E$6:$E$529,(Summary!$B88)))</f>
        <v>0</v>
      </c>
      <c r="BF88" s="161" t="s">
        <v>305</v>
      </c>
      <c r="BG88" s="161"/>
      <c r="BH88" s="161"/>
      <c r="BI88" s="161"/>
      <c r="BJ88" s="161"/>
      <c r="BK88" s="161"/>
      <c r="BL88" s="161"/>
      <c r="BM88" s="161"/>
      <c r="BN88" s="161"/>
    </row>
    <row r="89" spans="2:66">
      <c r="B89" s="12" t="s">
        <v>306</v>
      </c>
      <c r="C89" s="5" t="s">
        <v>72</v>
      </c>
      <c r="D89" s="21">
        <f>SUM(SUMIFS(DataEntry!$F$6:$F$529,DataEntry!$E$6:$E$529,(Summary!$B89)))</f>
        <v>0</v>
      </c>
      <c r="E89" s="21">
        <f>SUM(SUMIFS(DataEntry!$G$6:$G$529,DataEntry!$E$6:$E$529,(Summary!$B89)))</f>
        <v>0</v>
      </c>
      <c r="F89" s="21">
        <f>SUM(SUMIFS(DataEntry!$H$6:$H$529,DataEntry!$E$6:$E$529,(Summary!$B89)))</f>
        <v>0</v>
      </c>
      <c r="BF89" s="161" t="s">
        <v>306</v>
      </c>
      <c r="BG89" s="161"/>
      <c r="BH89" s="161"/>
      <c r="BI89" s="161"/>
      <c r="BJ89" s="161"/>
      <c r="BK89" s="161"/>
      <c r="BL89" s="161"/>
      <c r="BM89" s="161"/>
      <c r="BN89" s="161"/>
    </row>
    <row r="90" spans="2:66">
      <c r="B90" s="12" t="s">
        <v>307</v>
      </c>
      <c r="C90" s="5" t="s">
        <v>71</v>
      </c>
      <c r="D90" s="21">
        <f>SUM(SUMIFS(DataEntry!$F$6:$F$529,DataEntry!$E$6:$E$529,(Summary!$B90)))</f>
        <v>0</v>
      </c>
      <c r="E90" s="21">
        <f>SUM(SUMIFS(DataEntry!$G$6:$G$529,DataEntry!$E$6:$E$529,(Summary!$B90)))</f>
        <v>0</v>
      </c>
      <c r="F90" s="21">
        <f>SUM(SUMIFS(DataEntry!$H$6:$H$529,DataEntry!$E$6:$E$529,(Summary!$B90)))</f>
        <v>0</v>
      </c>
      <c r="BF90" s="161" t="s">
        <v>307</v>
      </c>
      <c r="BG90" s="161"/>
      <c r="BH90" s="161"/>
      <c r="BI90" s="161"/>
      <c r="BJ90" s="161"/>
      <c r="BK90" s="161"/>
      <c r="BL90" s="161"/>
      <c r="BM90" s="161"/>
      <c r="BN90" s="161"/>
    </row>
    <row r="91" spans="2:66">
      <c r="B91" s="12" t="s">
        <v>308</v>
      </c>
      <c r="C91" s="5" t="s">
        <v>70</v>
      </c>
      <c r="D91" s="21">
        <f>SUM(SUMIFS(DataEntry!$F$6:$F$529,DataEntry!$E$6:$E$529,(Summary!$B91)))</f>
        <v>0</v>
      </c>
      <c r="E91" s="21">
        <f>SUM(SUMIFS(DataEntry!$G$6:$G$529,DataEntry!$E$6:$E$529,(Summary!$B91)))</f>
        <v>0</v>
      </c>
      <c r="F91" s="21">
        <f>SUM(SUMIFS(DataEntry!$H$6:$H$529,DataEntry!$E$6:$E$529,(Summary!$B91)))</f>
        <v>0</v>
      </c>
      <c r="BF91" s="161" t="s">
        <v>308</v>
      </c>
      <c r="BG91" s="161"/>
      <c r="BH91" s="161"/>
      <c r="BI91" s="161"/>
      <c r="BJ91" s="161"/>
      <c r="BK91" s="161"/>
      <c r="BL91" s="161"/>
      <c r="BM91" s="161"/>
      <c r="BN91" s="161"/>
    </row>
    <row r="92" spans="2:66">
      <c r="B92" s="12" t="s">
        <v>309</v>
      </c>
      <c r="C92" s="5" t="s">
        <v>69</v>
      </c>
      <c r="D92" s="21">
        <f>SUM(SUMIFS(DataEntry!$F$6:$F$529,DataEntry!$E$6:$E$529,(Summary!$B92)))</f>
        <v>0</v>
      </c>
      <c r="E92" s="21">
        <f>SUM(SUMIFS(DataEntry!$G$6:$G$529,DataEntry!$E$6:$E$529,(Summary!$B92)))</f>
        <v>0</v>
      </c>
      <c r="F92" s="21">
        <f>SUM(SUMIFS(DataEntry!$H$6:$H$529,DataEntry!$E$6:$E$529,(Summary!$B92)))</f>
        <v>0</v>
      </c>
      <c r="BF92" s="161" t="s">
        <v>309</v>
      </c>
      <c r="BG92" s="161"/>
      <c r="BH92" s="161"/>
      <c r="BI92" s="161"/>
      <c r="BJ92" s="161"/>
      <c r="BK92" s="161"/>
      <c r="BL92" s="161"/>
      <c r="BM92" s="161"/>
      <c r="BN92" s="161"/>
    </row>
    <row r="93" spans="2:66">
      <c r="B93" s="12" t="s">
        <v>310</v>
      </c>
      <c r="C93" s="5" t="s">
        <v>68</v>
      </c>
      <c r="D93" s="21">
        <f>SUM(SUMIFS(DataEntry!$F$6:$F$529,DataEntry!$E$6:$E$529,(Summary!$B93)))</f>
        <v>0</v>
      </c>
      <c r="E93" s="21">
        <f>SUM(SUMIFS(DataEntry!$G$6:$G$529,DataEntry!$E$6:$E$529,(Summary!$B93)))</f>
        <v>0</v>
      </c>
      <c r="F93" s="21">
        <f>SUM(SUMIFS(DataEntry!$H$6:$H$529,DataEntry!$E$6:$E$529,(Summary!$B93)))</f>
        <v>0</v>
      </c>
      <c r="BF93" s="161" t="s">
        <v>310</v>
      </c>
      <c r="BG93" s="161"/>
      <c r="BH93" s="161"/>
      <c r="BI93" s="161"/>
      <c r="BJ93" s="161"/>
      <c r="BK93" s="161"/>
      <c r="BL93" s="161"/>
      <c r="BM93" s="161"/>
      <c r="BN93" s="161"/>
    </row>
    <row r="94" spans="2:66">
      <c r="B94" s="12" t="s">
        <v>311</v>
      </c>
      <c r="C94" s="5" t="s">
        <v>67</v>
      </c>
      <c r="D94" s="21">
        <f>SUM(SUMIFS(DataEntry!$F$6:$F$529,DataEntry!$E$6:$E$529,(Summary!$B94)))</f>
        <v>0</v>
      </c>
      <c r="E94" s="21">
        <f>SUM(SUMIFS(DataEntry!$G$6:$G$529,DataEntry!$E$6:$E$529,(Summary!$B94)))</f>
        <v>0</v>
      </c>
      <c r="F94" s="21">
        <f>SUM(SUMIFS(DataEntry!$H$6:$H$529,DataEntry!$E$6:$E$529,(Summary!$B94)))</f>
        <v>0</v>
      </c>
      <c r="BF94" s="161" t="s">
        <v>311</v>
      </c>
      <c r="BG94" s="161"/>
      <c r="BH94" s="161"/>
      <c r="BI94" s="161"/>
      <c r="BJ94" s="161"/>
      <c r="BK94" s="161"/>
      <c r="BL94" s="161"/>
      <c r="BM94" s="161"/>
      <c r="BN94" s="161"/>
    </row>
    <row r="95" spans="2:66">
      <c r="B95" s="12" t="s">
        <v>312</v>
      </c>
      <c r="C95" s="5" t="s">
        <v>66</v>
      </c>
      <c r="D95" s="21">
        <f>SUM(SUMIFS(DataEntry!$F$6:$F$529,DataEntry!$E$6:$E$529,(Summary!$B95)))</f>
        <v>0</v>
      </c>
      <c r="E95" s="21">
        <f>SUM(SUMIFS(DataEntry!$G$6:$G$529,DataEntry!$E$6:$E$529,(Summary!$B95)))</f>
        <v>0</v>
      </c>
      <c r="F95" s="21">
        <f>SUM(SUMIFS(DataEntry!$H$6:$H$529,DataEntry!$E$6:$E$529,(Summary!$B95)))</f>
        <v>0</v>
      </c>
      <c r="BF95" s="161" t="s">
        <v>312</v>
      </c>
      <c r="BG95" s="161"/>
      <c r="BH95" s="161"/>
      <c r="BI95" s="161"/>
      <c r="BJ95" s="161"/>
      <c r="BK95" s="161"/>
      <c r="BL95" s="161"/>
      <c r="BM95" s="161"/>
      <c r="BN95" s="161"/>
    </row>
    <row r="96" spans="2:66">
      <c r="B96" s="12" t="s">
        <v>313</v>
      </c>
      <c r="C96" s="5" t="s">
        <v>65</v>
      </c>
      <c r="D96" s="21">
        <f>SUM(SUMIFS(DataEntry!$F$6:$F$529,DataEntry!$E$6:$E$529,(Summary!$B96)))</f>
        <v>0</v>
      </c>
      <c r="E96" s="21">
        <f>SUM(SUMIFS(DataEntry!$G$6:$G$529,DataEntry!$E$6:$E$529,(Summary!$B96)))</f>
        <v>0</v>
      </c>
      <c r="F96" s="21">
        <f>SUM(SUMIFS(DataEntry!$H$6:$H$529,DataEntry!$E$6:$E$529,(Summary!$B96)))</f>
        <v>0</v>
      </c>
      <c r="BF96" s="161" t="s">
        <v>313</v>
      </c>
      <c r="BG96" s="161"/>
      <c r="BH96" s="161"/>
      <c r="BI96" s="161"/>
      <c r="BJ96" s="161"/>
      <c r="BK96" s="161"/>
      <c r="BL96" s="161"/>
      <c r="BM96" s="161"/>
      <c r="BN96" s="161"/>
    </row>
    <row r="97" spans="2:66" ht="15.75" thickBot="1">
      <c r="B97" s="15" t="s">
        <v>314</v>
      </c>
      <c r="C97" s="5" t="s">
        <v>64</v>
      </c>
      <c r="D97" s="21">
        <f>SUM(SUMIFS(DataEntry!$F$6:$F$529,DataEntry!$E$6:$E$529,(Summary!$B97)))</f>
        <v>0</v>
      </c>
      <c r="E97" s="21">
        <f>SUM(SUMIFS(DataEntry!$G$6:$G$529,DataEntry!$E$6:$E$529,(Summary!$B97)))</f>
        <v>0</v>
      </c>
      <c r="F97" s="21">
        <f>SUM(SUMIFS(DataEntry!$H$6:$H$529,DataEntry!$E$6:$E$529,(Summary!$B97)))</f>
        <v>0</v>
      </c>
      <c r="BF97" s="161" t="s">
        <v>314</v>
      </c>
      <c r="BG97" s="161"/>
      <c r="BH97" s="161"/>
      <c r="BI97" s="161"/>
      <c r="BJ97" s="161"/>
      <c r="BK97" s="161"/>
      <c r="BL97" s="161"/>
      <c r="BM97" s="161"/>
      <c r="BN97" s="161"/>
    </row>
    <row r="98" spans="2:66" ht="15.75" thickBot="1">
      <c r="B98" s="3"/>
      <c r="C98" s="1" t="s">
        <v>63</v>
      </c>
      <c r="D98" s="22">
        <f>SUM(D83:D97)</f>
        <v>0</v>
      </c>
      <c r="E98" s="22">
        <f t="shared" ref="E98:F98" si="10">SUM(E83:E97)</f>
        <v>0</v>
      </c>
      <c r="F98" s="22">
        <f t="shared" si="10"/>
        <v>0</v>
      </c>
      <c r="BF98" s="161"/>
      <c r="BG98" s="161"/>
      <c r="BH98" s="161"/>
      <c r="BI98" s="161"/>
      <c r="BJ98" s="161"/>
      <c r="BK98" s="161"/>
      <c r="BL98" s="161"/>
      <c r="BM98" s="161"/>
      <c r="BN98" s="161"/>
    </row>
    <row r="99" spans="2:66">
      <c r="B99" s="7">
        <v>320103</v>
      </c>
      <c r="C99" s="6" t="s">
        <v>62</v>
      </c>
      <c r="D99" s="21"/>
      <c r="E99" s="21"/>
      <c r="F99" s="21"/>
      <c r="BF99" s="161"/>
      <c r="BG99" s="161"/>
      <c r="BH99" s="161"/>
      <c r="BI99" s="161"/>
      <c r="BJ99" s="161"/>
      <c r="BK99" s="161"/>
      <c r="BL99" s="161"/>
      <c r="BM99" s="161"/>
      <c r="BN99" s="161"/>
    </row>
    <row r="100" spans="2:66">
      <c r="B100" s="12" t="s">
        <v>315</v>
      </c>
      <c r="C100" s="5" t="s">
        <v>61</v>
      </c>
      <c r="D100" s="21">
        <f>SUM(SUMIFS(DataEntry!$F$6:$F$529,DataEntry!$E$6:$E$529,(Summary!$B100)))</f>
        <v>0</v>
      </c>
      <c r="E100" s="21">
        <f>SUM(SUMIFS(DataEntry!$G$6:$G$529,DataEntry!$E$6:$E$529,(Summary!$B100)))</f>
        <v>0</v>
      </c>
      <c r="F100" s="21">
        <f>SUM(SUMIFS(DataEntry!$H$6:$H$529,DataEntry!$E$6:$E$529,(Summary!$B100)))</f>
        <v>0</v>
      </c>
      <c r="BF100" s="161" t="s">
        <v>315</v>
      </c>
      <c r="BG100" s="161"/>
      <c r="BH100" s="161"/>
      <c r="BI100" s="161"/>
      <c r="BJ100" s="161"/>
      <c r="BK100" s="161"/>
      <c r="BL100" s="161"/>
      <c r="BM100" s="161"/>
      <c r="BN100" s="161"/>
    </row>
    <row r="101" spans="2:66">
      <c r="B101" s="12" t="s">
        <v>316</v>
      </c>
      <c r="C101" s="5" t="s">
        <v>60</v>
      </c>
      <c r="D101" s="21">
        <f>SUM(SUMIFS(DataEntry!$F$6:$F$529,DataEntry!$E$6:$E$529,(Summary!$B101)))</f>
        <v>0</v>
      </c>
      <c r="E101" s="21">
        <f>SUM(SUMIFS(DataEntry!$G$6:$G$529,DataEntry!$E$6:$E$529,(Summary!$B101)))</f>
        <v>0</v>
      </c>
      <c r="F101" s="21">
        <f>SUM(SUMIFS(DataEntry!$H$6:$H$529,DataEntry!$E$6:$E$529,(Summary!$B101)))</f>
        <v>0</v>
      </c>
      <c r="BF101" s="161" t="s">
        <v>316</v>
      </c>
      <c r="BG101" s="161"/>
      <c r="BH101" s="161"/>
      <c r="BI101" s="161"/>
      <c r="BJ101" s="161"/>
      <c r="BK101" s="161"/>
      <c r="BL101" s="161"/>
      <c r="BM101" s="161"/>
      <c r="BN101" s="161"/>
    </row>
    <row r="102" spans="2:66">
      <c r="B102" s="12" t="s">
        <v>317</v>
      </c>
      <c r="C102" s="5" t="s">
        <v>59</v>
      </c>
      <c r="D102" s="21">
        <f>SUM(SUMIFS(DataEntry!$F$6:$F$529,DataEntry!$E$6:$E$529,(Summary!$B102)))</f>
        <v>0</v>
      </c>
      <c r="E102" s="21">
        <f>SUM(SUMIFS(DataEntry!$G$6:$G$529,DataEntry!$E$6:$E$529,(Summary!$B102)))</f>
        <v>0</v>
      </c>
      <c r="F102" s="21">
        <f>SUM(SUMIFS(DataEntry!$H$6:$H$529,DataEntry!$E$6:$E$529,(Summary!$B102)))</f>
        <v>0</v>
      </c>
      <c r="BF102" s="161" t="s">
        <v>317</v>
      </c>
      <c r="BG102" s="161"/>
      <c r="BH102" s="161"/>
      <c r="BI102" s="161"/>
      <c r="BJ102" s="161"/>
      <c r="BK102" s="161"/>
      <c r="BL102" s="161"/>
      <c r="BM102" s="161"/>
      <c r="BN102" s="161"/>
    </row>
    <row r="103" spans="2:66">
      <c r="B103" s="12" t="s">
        <v>318</v>
      </c>
      <c r="C103" s="5" t="s">
        <v>58</v>
      </c>
      <c r="D103" s="21">
        <f>SUM(SUMIFS(DataEntry!$F$6:$F$529,DataEntry!$E$6:$E$529,(Summary!$B103)))</f>
        <v>0</v>
      </c>
      <c r="E103" s="21">
        <f>SUM(SUMIFS(DataEntry!$G$6:$G$529,DataEntry!$E$6:$E$529,(Summary!$B103)))</f>
        <v>0</v>
      </c>
      <c r="F103" s="21">
        <f>SUM(SUMIFS(DataEntry!$H$6:$H$529,DataEntry!$E$6:$E$529,(Summary!$B103)))</f>
        <v>0</v>
      </c>
      <c r="BF103" s="161" t="s">
        <v>318</v>
      </c>
      <c r="BG103" s="161"/>
      <c r="BH103" s="161"/>
      <c r="BI103" s="161"/>
      <c r="BJ103" s="161"/>
      <c r="BK103" s="161"/>
      <c r="BL103" s="161"/>
      <c r="BM103" s="161"/>
      <c r="BN103" s="161"/>
    </row>
    <row r="104" spans="2:66" ht="15.75" thickBot="1">
      <c r="B104" s="15" t="s">
        <v>319</v>
      </c>
      <c r="C104" s="5" t="s">
        <v>57</v>
      </c>
      <c r="D104" s="21">
        <f>SUM(SUMIFS(DataEntry!$F$6:$F$529,DataEntry!$E$6:$E$529,(Summary!$B104)))</f>
        <v>0</v>
      </c>
      <c r="E104" s="21">
        <f>SUM(SUMIFS(DataEntry!$G$6:$G$529,DataEntry!$E$6:$E$529,(Summary!$B104)))</f>
        <v>0</v>
      </c>
      <c r="F104" s="21">
        <f>SUM(SUMIFS(DataEntry!$H$6:$H$529,DataEntry!$E$6:$E$529,(Summary!$B104)))</f>
        <v>0</v>
      </c>
      <c r="BF104" s="161" t="s">
        <v>319</v>
      </c>
      <c r="BG104" s="161"/>
      <c r="BH104" s="161"/>
      <c r="BI104" s="161"/>
      <c r="BJ104" s="161"/>
      <c r="BK104" s="161"/>
      <c r="BL104" s="161"/>
      <c r="BM104" s="161"/>
      <c r="BN104" s="161"/>
    </row>
    <row r="105" spans="2:66" ht="15.75" thickBot="1">
      <c r="B105" s="3"/>
      <c r="C105" s="1" t="s">
        <v>56</v>
      </c>
      <c r="D105" s="22">
        <f>SUM(D100:D104)</f>
        <v>0</v>
      </c>
      <c r="E105" s="22">
        <f t="shared" ref="E105:F105" si="11">SUM(E100:E104)</f>
        <v>0</v>
      </c>
      <c r="F105" s="22">
        <f t="shared" si="11"/>
        <v>0</v>
      </c>
      <c r="BF105" s="161"/>
      <c r="BG105" s="161"/>
      <c r="BH105" s="161"/>
      <c r="BI105" s="161"/>
      <c r="BJ105" s="161"/>
      <c r="BK105" s="161"/>
      <c r="BL105" s="161"/>
      <c r="BM105" s="161"/>
      <c r="BN105" s="161"/>
    </row>
    <row r="106" spans="2:66">
      <c r="B106" s="7">
        <v>320104</v>
      </c>
      <c r="C106" s="6" t="s">
        <v>55</v>
      </c>
      <c r="D106" s="21"/>
      <c r="E106" s="21"/>
      <c r="F106" s="21"/>
      <c r="BF106" s="161"/>
      <c r="BG106" s="161"/>
      <c r="BH106" s="161"/>
      <c r="BI106" s="161"/>
      <c r="BJ106" s="161"/>
      <c r="BK106" s="161"/>
      <c r="BL106" s="161"/>
      <c r="BM106" s="161"/>
      <c r="BN106" s="161"/>
    </row>
    <row r="107" spans="2:66">
      <c r="B107" s="12" t="s">
        <v>320</v>
      </c>
      <c r="C107" s="5" t="s">
        <v>54</v>
      </c>
      <c r="D107" s="21">
        <f>SUM(SUMIFS(DataEntry!$F$6:$F$529,DataEntry!$E$6:$E$529,(Summary!$B107)))</f>
        <v>0</v>
      </c>
      <c r="E107" s="21">
        <f>SUM(SUMIFS(DataEntry!$G$6:$G$529,DataEntry!$E$6:$E$529,(Summary!$B107)))</f>
        <v>0</v>
      </c>
      <c r="F107" s="21">
        <f>SUM(SUMIFS(DataEntry!$H$6:$H$529,DataEntry!$E$6:$E$529,(Summary!$B107)))</f>
        <v>0</v>
      </c>
      <c r="BF107" s="161" t="s">
        <v>320</v>
      </c>
      <c r="BG107" s="161"/>
      <c r="BH107" s="161"/>
      <c r="BI107" s="161"/>
      <c r="BJ107" s="161"/>
      <c r="BK107" s="161"/>
      <c r="BL107" s="161"/>
      <c r="BM107" s="161"/>
      <c r="BN107" s="161"/>
    </row>
    <row r="108" spans="2:66">
      <c r="B108" s="12" t="s">
        <v>321</v>
      </c>
      <c r="C108" s="5" t="s">
        <v>53</v>
      </c>
      <c r="D108" s="21">
        <f>SUM(SUMIFS(DataEntry!$F$6:$F$529,DataEntry!$E$6:$E$529,(Summary!$B108)))</f>
        <v>0</v>
      </c>
      <c r="E108" s="21">
        <f>SUM(SUMIFS(DataEntry!$G$6:$G$529,DataEntry!$E$6:$E$529,(Summary!$B108)))</f>
        <v>0</v>
      </c>
      <c r="F108" s="21">
        <f>SUM(SUMIFS(DataEntry!$H$6:$H$529,DataEntry!$E$6:$E$529,(Summary!$B108)))</f>
        <v>0</v>
      </c>
      <c r="BF108" s="161" t="s">
        <v>321</v>
      </c>
      <c r="BG108" s="161"/>
      <c r="BH108" s="161"/>
      <c r="BI108" s="161"/>
      <c r="BJ108" s="161"/>
      <c r="BK108" s="161"/>
      <c r="BL108" s="161"/>
      <c r="BM108" s="161"/>
      <c r="BN108" s="161"/>
    </row>
    <row r="109" spans="2:66">
      <c r="B109" s="12" t="s">
        <v>322</v>
      </c>
      <c r="C109" s="5" t="s">
        <v>52</v>
      </c>
      <c r="D109" s="21">
        <f>SUM(SUMIFS(DataEntry!$F$6:$F$529,DataEntry!$E$6:$E$529,(Summary!$B109)))</f>
        <v>0</v>
      </c>
      <c r="E109" s="21">
        <f>SUM(SUMIFS(DataEntry!$G$6:$G$529,DataEntry!$E$6:$E$529,(Summary!$B109)))</f>
        <v>0</v>
      </c>
      <c r="F109" s="21">
        <f>SUM(SUMIFS(DataEntry!$H$6:$H$529,DataEntry!$E$6:$E$529,(Summary!$B109)))</f>
        <v>0</v>
      </c>
      <c r="BF109" s="161" t="s">
        <v>322</v>
      </c>
      <c r="BG109" s="161"/>
      <c r="BH109" s="161"/>
      <c r="BI109" s="161"/>
      <c r="BJ109" s="161"/>
      <c r="BK109" s="161"/>
      <c r="BL109" s="161"/>
      <c r="BM109" s="161"/>
      <c r="BN109" s="161"/>
    </row>
    <row r="110" spans="2:66">
      <c r="B110" s="12" t="s">
        <v>323</v>
      </c>
      <c r="C110" s="5" t="s">
        <v>51</v>
      </c>
      <c r="D110" s="21">
        <f>SUM(SUMIFS(DataEntry!$F$6:$F$529,DataEntry!$E$6:$E$529,(Summary!$B110)))</f>
        <v>0</v>
      </c>
      <c r="E110" s="21">
        <f>SUM(SUMIFS(DataEntry!$G$6:$G$529,DataEntry!$E$6:$E$529,(Summary!$B110)))</f>
        <v>0</v>
      </c>
      <c r="F110" s="21">
        <f>SUM(SUMIFS(DataEntry!$H$6:$H$529,DataEntry!$E$6:$E$529,(Summary!$B110)))</f>
        <v>0</v>
      </c>
      <c r="BF110" s="161" t="s">
        <v>323</v>
      </c>
      <c r="BG110" s="161"/>
      <c r="BH110" s="161"/>
      <c r="BI110" s="161"/>
      <c r="BJ110" s="161"/>
      <c r="BK110" s="161"/>
      <c r="BL110" s="161"/>
      <c r="BM110" s="161"/>
      <c r="BN110" s="161"/>
    </row>
    <row r="111" spans="2:66">
      <c r="B111" s="12" t="s">
        <v>324</v>
      </c>
      <c r="C111" s="5" t="s">
        <v>50</v>
      </c>
      <c r="D111" s="21">
        <f>SUM(SUMIFS(DataEntry!$F$6:$F$529,DataEntry!$E$6:$E$529,(Summary!$B111)))</f>
        <v>30000000</v>
      </c>
      <c r="E111" s="21">
        <f>SUM(SUMIFS(DataEntry!$G$6:$G$529,DataEntry!$E$6:$E$529,(Summary!$B111)))</f>
        <v>0</v>
      </c>
      <c r="F111" s="21">
        <f>SUM(SUMIFS(DataEntry!$H$6:$H$529,DataEntry!$E$6:$E$529,(Summary!$B111)))</f>
        <v>0</v>
      </c>
      <c r="BF111" s="161" t="s">
        <v>324</v>
      </c>
      <c r="BG111" s="161"/>
      <c r="BH111" s="161"/>
      <c r="BI111" s="161"/>
      <c r="BJ111" s="161"/>
      <c r="BK111" s="161"/>
      <c r="BL111" s="161"/>
      <c r="BM111" s="161"/>
      <c r="BN111" s="161"/>
    </row>
    <row r="112" spans="2:66">
      <c r="B112" s="12" t="s">
        <v>325</v>
      </c>
      <c r="C112" s="5" t="s">
        <v>49</v>
      </c>
      <c r="D112" s="21">
        <f>SUM(SUMIFS(DataEntry!$F$6:$F$529,DataEntry!$E$6:$E$529,(Summary!$B112)))</f>
        <v>0</v>
      </c>
      <c r="E112" s="21">
        <f>SUM(SUMIFS(DataEntry!$G$6:$G$529,DataEntry!$E$6:$E$529,(Summary!$B112)))</f>
        <v>0</v>
      </c>
      <c r="F112" s="21">
        <f>SUM(SUMIFS(DataEntry!$H$6:$H$529,DataEntry!$E$6:$E$529,(Summary!$B112)))</f>
        <v>0</v>
      </c>
      <c r="BF112" s="161" t="s">
        <v>325</v>
      </c>
      <c r="BG112" s="161"/>
      <c r="BH112" s="161"/>
      <c r="BI112" s="161"/>
      <c r="BJ112" s="161"/>
      <c r="BK112" s="161"/>
      <c r="BL112" s="161"/>
      <c r="BM112" s="161"/>
      <c r="BN112" s="161"/>
    </row>
    <row r="113" spans="2:66">
      <c r="B113" s="12" t="s">
        <v>326</v>
      </c>
      <c r="C113" s="5" t="s">
        <v>48</v>
      </c>
      <c r="D113" s="21">
        <f>SUM(SUMIFS(DataEntry!$F$6:$F$529,DataEntry!$E$6:$E$529,(Summary!$B113)))</f>
        <v>0</v>
      </c>
      <c r="E113" s="21">
        <f>SUM(SUMIFS(DataEntry!$G$6:$G$529,DataEntry!$E$6:$E$529,(Summary!$B113)))</f>
        <v>0</v>
      </c>
      <c r="F113" s="21">
        <f>SUM(SUMIFS(DataEntry!$H$6:$H$529,DataEntry!$E$6:$E$529,(Summary!$B113)))</f>
        <v>0</v>
      </c>
      <c r="BF113" s="161" t="s">
        <v>326</v>
      </c>
      <c r="BG113" s="161"/>
      <c r="BH113" s="161"/>
      <c r="BI113" s="161"/>
      <c r="BJ113" s="161"/>
      <c r="BK113" s="161"/>
      <c r="BL113" s="161"/>
      <c r="BM113" s="161"/>
      <c r="BN113" s="161"/>
    </row>
    <row r="114" spans="2:66" ht="15.75" thickBot="1">
      <c r="B114" s="15" t="s">
        <v>327</v>
      </c>
      <c r="C114" s="5" t="s">
        <v>47</v>
      </c>
      <c r="D114" s="21">
        <f>SUM(SUMIFS(DataEntry!$F$6:$F$529,DataEntry!$E$6:$E$529,(Summary!$B114)))</f>
        <v>0</v>
      </c>
      <c r="E114" s="21">
        <f>SUM(SUMIFS(DataEntry!$G$6:$G$529,DataEntry!$E$6:$E$529,(Summary!$B114)))</f>
        <v>0</v>
      </c>
      <c r="F114" s="21">
        <f>SUM(SUMIFS(DataEntry!$H$6:$H$529,DataEntry!$E$6:$E$529,(Summary!$B114)))</f>
        <v>0</v>
      </c>
      <c r="BF114" s="161" t="s">
        <v>327</v>
      </c>
      <c r="BG114" s="161"/>
      <c r="BH114" s="161"/>
      <c r="BI114" s="161"/>
      <c r="BJ114" s="161"/>
      <c r="BK114" s="161"/>
      <c r="BL114" s="161"/>
      <c r="BM114" s="161"/>
      <c r="BN114" s="161"/>
    </row>
    <row r="115" spans="2:66" ht="15.75" thickBot="1">
      <c r="B115" s="3"/>
      <c r="C115" s="1" t="s">
        <v>46</v>
      </c>
      <c r="D115" s="22">
        <f>SUM(D107:D114)</f>
        <v>30000000</v>
      </c>
      <c r="E115" s="22">
        <f t="shared" ref="E115:F115" si="12">SUM(E107:E114)</f>
        <v>0</v>
      </c>
      <c r="F115" s="22">
        <f t="shared" si="12"/>
        <v>0</v>
      </c>
      <c r="BF115" s="161"/>
      <c r="BG115" s="161"/>
      <c r="BH115" s="161"/>
      <c r="BI115" s="161"/>
      <c r="BJ115" s="161"/>
      <c r="BK115" s="161"/>
      <c r="BL115" s="161"/>
      <c r="BM115" s="161"/>
      <c r="BN115" s="161"/>
    </row>
    <row r="116" spans="2:66">
      <c r="B116" s="7">
        <v>320105</v>
      </c>
      <c r="C116" s="6" t="s">
        <v>45</v>
      </c>
      <c r="D116" s="21"/>
      <c r="E116" s="21"/>
      <c r="F116" s="21"/>
      <c r="BF116" s="161"/>
      <c r="BG116" s="161"/>
      <c r="BH116" s="161"/>
      <c r="BI116" s="161"/>
      <c r="BJ116" s="161"/>
      <c r="BK116" s="161"/>
      <c r="BL116" s="161"/>
      <c r="BM116" s="161"/>
      <c r="BN116" s="161"/>
    </row>
    <row r="117" spans="2:66">
      <c r="B117" s="12" t="s">
        <v>328</v>
      </c>
      <c r="C117" s="5" t="s">
        <v>44</v>
      </c>
      <c r="D117" s="21">
        <f>SUM(SUMIFS(DataEntry!$F$6:$F$529,DataEntry!$E$6:$E$529,(Summary!$B117)))</f>
        <v>1500000</v>
      </c>
      <c r="E117" s="21">
        <f>SUM(SUMIFS(DataEntry!$G$6:$G$529,DataEntry!$E$6:$E$529,(Summary!$B117)))</f>
        <v>0</v>
      </c>
      <c r="F117" s="21">
        <f>SUM(SUMIFS(DataEntry!$H$6:$H$529,DataEntry!$E$6:$E$529,(Summary!$B117)))</f>
        <v>0</v>
      </c>
      <c r="BF117" s="161" t="s">
        <v>328</v>
      </c>
      <c r="BG117" s="161"/>
      <c r="BH117" s="161"/>
      <c r="BI117" s="161"/>
      <c r="BJ117" s="161"/>
      <c r="BK117" s="161"/>
      <c r="BL117" s="161"/>
      <c r="BM117" s="161"/>
      <c r="BN117" s="161"/>
    </row>
    <row r="118" spans="2:66">
      <c r="B118" s="12" t="s">
        <v>329</v>
      </c>
      <c r="C118" s="5" t="s">
        <v>43</v>
      </c>
      <c r="D118" s="21">
        <f>SUM(SUMIFS(DataEntry!$F$6:$F$529,DataEntry!$E$6:$E$529,(Summary!$B118)))</f>
        <v>360000</v>
      </c>
      <c r="E118" s="21">
        <f>SUM(SUMIFS(DataEntry!$G$6:$G$529,DataEntry!$E$6:$E$529,(Summary!$B118)))</f>
        <v>0</v>
      </c>
      <c r="F118" s="21">
        <f>SUM(SUMIFS(DataEntry!$H$6:$H$529,DataEntry!$E$6:$E$529,(Summary!$B118)))</f>
        <v>0</v>
      </c>
      <c r="BF118" s="161" t="s">
        <v>329</v>
      </c>
      <c r="BG118" s="161"/>
      <c r="BH118" s="161"/>
      <c r="BI118" s="161"/>
      <c r="BJ118" s="161"/>
      <c r="BK118" s="161"/>
      <c r="BL118" s="161"/>
      <c r="BM118" s="161"/>
      <c r="BN118" s="161"/>
    </row>
    <row r="119" spans="2:66">
      <c r="B119" s="12" t="s">
        <v>330</v>
      </c>
      <c r="C119" s="5" t="s">
        <v>42</v>
      </c>
      <c r="D119" s="21">
        <f>SUM(SUMIFS(DataEntry!$F$6:$F$529,DataEntry!$E$6:$E$529,(Summary!$B119)))</f>
        <v>0</v>
      </c>
      <c r="E119" s="21">
        <f>SUM(SUMIFS(DataEntry!$G$6:$G$529,DataEntry!$E$6:$E$529,(Summary!$B119)))</f>
        <v>0</v>
      </c>
      <c r="F119" s="21">
        <f>SUM(SUMIFS(DataEntry!$H$6:$H$529,DataEntry!$E$6:$E$529,(Summary!$B119)))</f>
        <v>0</v>
      </c>
      <c r="BF119" s="161" t="s">
        <v>330</v>
      </c>
      <c r="BG119" s="161"/>
      <c r="BH119" s="161"/>
      <c r="BI119" s="161"/>
      <c r="BJ119" s="161"/>
      <c r="BK119" s="161"/>
      <c r="BL119" s="161"/>
      <c r="BM119" s="161"/>
      <c r="BN119" s="161"/>
    </row>
    <row r="120" spans="2:66">
      <c r="B120" s="12" t="s">
        <v>331</v>
      </c>
      <c r="C120" s="5" t="s">
        <v>41</v>
      </c>
      <c r="D120" s="21">
        <f>SUM(SUMIFS(DataEntry!$F$6:$F$529,DataEntry!$E$6:$E$529,(Summary!$B120)))</f>
        <v>0</v>
      </c>
      <c r="E120" s="21">
        <f>SUM(SUMIFS(DataEntry!$G$6:$G$529,DataEntry!$E$6:$E$529,(Summary!$B120)))</f>
        <v>0</v>
      </c>
      <c r="F120" s="21">
        <f>SUM(SUMIFS(DataEntry!$H$6:$H$529,DataEntry!$E$6:$E$529,(Summary!$B120)))</f>
        <v>0</v>
      </c>
      <c r="BF120" s="161" t="s">
        <v>331</v>
      </c>
      <c r="BG120" s="161"/>
      <c r="BH120" s="161"/>
      <c r="BI120" s="161"/>
      <c r="BJ120" s="161"/>
      <c r="BK120" s="161"/>
      <c r="BL120" s="161"/>
      <c r="BM120" s="161"/>
      <c r="BN120" s="161"/>
    </row>
    <row r="121" spans="2:66">
      <c r="B121" s="12" t="s">
        <v>332</v>
      </c>
      <c r="C121" s="5" t="s">
        <v>40</v>
      </c>
      <c r="D121" s="21">
        <f>SUM(SUMIFS(DataEntry!$F$6:$F$529,DataEntry!$E$6:$E$529,(Summary!$B121)))</f>
        <v>280000</v>
      </c>
      <c r="E121" s="21">
        <f>SUM(SUMIFS(DataEntry!$G$6:$G$529,DataEntry!$E$6:$E$529,(Summary!$B121)))</f>
        <v>0</v>
      </c>
      <c r="F121" s="21">
        <f>SUM(SUMIFS(DataEntry!$H$6:$H$529,DataEntry!$E$6:$E$529,(Summary!$B121)))</f>
        <v>0</v>
      </c>
      <c r="BF121" s="161" t="s">
        <v>332</v>
      </c>
      <c r="BG121" s="161"/>
      <c r="BH121" s="161"/>
      <c r="BI121" s="161"/>
      <c r="BJ121" s="161"/>
      <c r="BK121" s="161"/>
      <c r="BL121" s="161"/>
      <c r="BM121" s="161"/>
      <c r="BN121" s="161"/>
    </row>
    <row r="122" spans="2:66">
      <c r="B122" s="12" t="s">
        <v>333</v>
      </c>
      <c r="C122" s="5" t="s">
        <v>39</v>
      </c>
      <c r="D122" s="21">
        <f>SUM(SUMIFS(DataEntry!$F$6:$F$529,DataEntry!$E$6:$E$529,(Summary!$B122)))</f>
        <v>0</v>
      </c>
      <c r="E122" s="21">
        <f>SUM(SUMIFS(DataEntry!$G$6:$G$529,DataEntry!$E$6:$E$529,(Summary!$B122)))</f>
        <v>0</v>
      </c>
      <c r="F122" s="21">
        <f>SUM(SUMIFS(DataEntry!$H$6:$H$529,DataEntry!$E$6:$E$529,(Summary!$B122)))</f>
        <v>0</v>
      </c>
      <c r="BF122" s="161" t="s">
        <v>333</v>
      </c>
      <c r="BG122" s="161"/>
      <c r="BH122" s="161"/>
      <c r="BI122" s="161"/>
      <c r="BJ122" s="161"/>
      <c r="BK122" s="161"/>
      <c r="BL122" s="161"/>
      <c r="BM122" s="161"/>
      <c r="BN122" s="161"/>
    </row>
    <row r="123" spans="2:66">
      <c r="B123" s="12" t="s">
        <v>334</v>
      </c>
      <c r="C123" s="5" t="s">
        <v>38</v>
      </c>
      <c r="D123" s="21">
        <f>SUM(SUMIFS(DataEntry!$F$6:$F$529,DataEntry!$E$6:$E$529,(Summary!$B123)))</f>
        <v>0</v>
      </c>
      <c r="E123" s="21">
        <f>SUM(SUMIFS(DataEntry!$G$6:$G$529,DataEntry!$E$6:$E$529,(Summary!$B123)))</f>
        <v>0</v>
      </c>
      <c r="F123" s="21">
        <f>SUM(SUMIFS(DataEntry!$H$6:$H$529,DataEntry!$E$6:$E$529,(Summary!$B123)))</f>
        <v>0</v>
      </c>
      <c r="BF123" s="161" t="s">
        <v>334</v>
      </c>
      <c r="BG123" s="161"/>
      <c r="BH123" s="161"/>
      <c r="BI123" s="161"/>
      <c r="BJ123" s="161"/>
      <c r="BK123" s="161"/>
      <c r="BL123" s="161"/>
      <c r="BM123" s="161"/>
      <c r="BN123" s="161"/>
    </row>
    <row r="124" spans="2:66">
      <c r="B124" s="12" t="s">
        <v>335</v>
      </c>
      <c r="C124" s="5" t="s">
        <v>37</v>
      </c>
      <c r="D124" s="21">
        <f>SUM(SUMIFS(DataEntry!$F$6:$F$529,DataEntry!$E$6:$E$529,(Summary!$B124)))</f>
        <v>450000</v>
      </c>
      <c r="E124" s="21">
        <f>SUM(SUMIFS(DataEntry!$G$6:$G$529,DataEntry!$E$6:$E$529,(Summary!$B124)))</f>
        <v>0</v>
      </c>
      <c r="F124" s="21">
        <f>SUM(SUMIFS(DataEntry!$H$6:$H$529,DataEntry!$E$6:$E$529,(Summary!$B124)))</f>
        <v>0</v>
      </c>
      <c r="BF124" s="161" t="s">
        <v>335</v>
      </c>
      <c r="BG124" s="161"/>
      <c r="BH124" s="161"/>
      <c r="BI124" s="161"/>
      <c r="BJ124" s="161"/>
      <c r="BK124" s="161"/>
      <c r="BL124" s="161"/>
      <c r="BM124" s="161"/>
      <c r="BN124" s="161"/>
    </row>
    <row r="125" spans="2:66" ht="15.75" thickBot="1">
      <c r="B125" s="15" t="s">
        <v>336</v>
      </c>
      <c r="C125" s="5" t="s">
        <v>36</v>
      </c>
      <c r="D125" s="21">
        <f>SUM(SUMIFS(DataEntry!$F$6:$F$529,DataEntry!$E$6:$E$529,(Summary!$B125)))</f>
        <v>0</v>
      </c>
      <c r="E125" s="21">
        <f>SUM(SUMIFS(DataEntry!$G$6:$G$529,DataEntry!$E$6:$E$529,(Summary!$B125)))</f>
        <v>0</v>
      </c>
      <c r="F125" s="21">
        <f>SUM(SUMIFS(DataEntry!$H$6:$H$529,DataEntry!$E$6:$E$529,(Summary!$B125)))</f>
        <v>0</v>
      </c>
      <c r="BF125" s="161" t="s">
        <v>336</v>
      </c>
      <c r="BG125" s="161"/>
      <c r="BH125" s="161"/>
      <c r="BI125" s="161"/>
      <c r="BJ125" s="161"/>
      <c r="BK125" s="161"/>
      <c r="BL125" s="161"/>
      <c r="BM125" s="161"/>
      <c r="BN125" s="161"/>
    </row>
    <row r="126" spans="2:66" ht="15.75" thickBot="1">
      <c r="B126" s="3"/>
      <c r="C126" s="1" t="s">
        <v>35</v>
      </c>
      <c r="D126" s="22">
        <f>SUM(D117:D125)</f>
        <v>2590000</v>
      </c>
      <c r="E126" s="22">
        <f t="shared" ref="E126:F126" si="13">SUM(E117:E125)</f>
        <v>0</v>
      </c>
      <c r="F126" s="22">
        <f t="shared" si="13"/>
        <v>0</v>
      </c>
      <c r="BF126" s="161"/>
      <c r="BG126" s="161"/>
      <c r="BH126" s="161"/>
      <c r="BI126" s="161"/>
      <c r="BJ126" s="161"/>
      <c r="BK126" s="161"/>
      <c r="BL126" s="161"/>
      <c r="BM126" s="161"/>
      <c r="BN126" s="161"/>
    </row>
    <row r="127" spans="2:66">
      <c r="B127" s="7">
        <v>320106</v>
      </c>
      <c r="C127" s="6" t="s">
        <v>34</v>
      </c>
      <c r="D127" s="21"/>
      <c r="E127" s="21"/>
      <c r="F127" s="21"/>
      <c r="BF127" s="161"/>
      <c r="BG127" s="161"/>
      <c r="BH127" s="161"/>
      <c r="BI127" s="161"/>
      <c r="BJ127" s="161"/>
      <c r="BK127" s="161"/>
      <c r="BL127" s="161"/>
      <c r="BM127" s="161"/>
      <c r="BN127" s="161"/>
    </row>
    <row r="128" spans="2:66">
      <c r="B128" s="12" t="s">
        <v>337</v>
      </c>
      <c r="C128" s="5" t="s">
        <v>33</v>
      </c>
      <c r="D128" s="21">
        <f>SUM(SUMIFS(DataEntry!$F$6:$F$529,DataEntry!$E$6:$E$529,(Summary!$B128)))</f>
        <v>250000</v>
      </c>
      <c r="E128" s="21">
        <f>SUM(SUMIFS(DataEntry!$G$6:$G$529,DataEntry!$E$6:$E$529,(Summary!$B128)))</f>
        <v>0</v>
      </c>
      <c r="F128" s="21">
        <f>SUM(SUMIFS(DataEntry!$H$6:$H$529,DataEntry!$E$6:$E$529,(Summary!$B128)))</f>
        <v>0</v>
      </c>
      <c r="BF128" s="161" t="s">
        <v>337</v>
      </c>
      <c r="BG128" s="161"/>
      <c r="BH128" s="161"/>
      <c r="BI128" s="161"/>
      <c r="BJ128" s="161"/>
      <c r="BK128" s="161"/>
      <c r="BL128" s="161"/>
      <c r="BM128" s="161"/>
      <c r="BN128" s="161"/>
    </row>
    <row r="129" spans="2:66">
      <c r="B129" s="12" t="s">
        <v>338</v>
      </c>
      <c r="C129" s="5" t="s">
        <v>32</v>
      </c>
      <c r="D129" s="21">
        <f>SUM(SUMIFS(DataEntry!$F$6:$F$529,DataEntry!$E$6:$E$529,(Summary!$B129)))</f>
        <v>400000</v>
      </c>
      <c r="E129" s="21">
        <f>SUM(SUMIFS(DataEntry!$G$6:$G$529,DataEntry!$E$6:$E$529,(Summary!$B129)))</f>
        <v>0</v>
      </c>
      <c r="F129" s="21">
        <f>SUM(SUMIFS(DataEntry!$H$6:$H$529,DataEntry!$E$6:$E$529,(Summary!$B129)))</f>
        <v>0</v>
      </c>
      <c r="BF129" s="161" t="s">
        <v>338</v>
      </c>
      <c r="BG129" s="161"/>
      <c r="BH129" s="161"/>
      <c r="BI129" s="161"/>
      <c r="BJ129" s="161"/>
      <c r="BK129" s="161"/>
      <c r="BL129" s="161"/>
      <c r="BM129" s="161"/>
      <c r="BN129" s="161"/>
    </row>
    <row r="130" spans="2:66">
      <c r="B130" s="12" t="s">
        <v>339</v>
      </c>
      <c r="C130" s="5" t="s">
        <v>31</v>
      </c>
      <c r="D130" s="21">
        <f>SUM(SUMIFS(DataEntry!$F$6:$F$529,DataEntry!$E$6:$E$529,(Summary!$B130)))</f>
        <v>400000</v>
      </c>
      <c r="E130" s="21">
        <f>SUM(SUMIFS(DataEntry!$G$6:$G$529,DataEntry!$E$6:$E$529,(Summary!$B130)))</f>
        <v>0</v>
      </c>
      <c r="F130" s="21">
        <f>SUM(SUMIFS(DataEntry!$H$6:$H$529,DataEntry!$E$6:$E$529,(Summary!$B130)))</f>
        <v>0</v>
      </c>
      <c r="BF130" s="161" t="s">
        <v>339</v>
      </c>
      <c r="BG130" s="161"/>
      <c r="BH130" s="161"/>
      <c r="BI130" s="161"/>
      <c r="BJ130" s="161"/>
      <c r="BK130" s="161"/>
      <c r="BL130" s="161"/>
      <c r="BM130" s="161"/>
      <c r="BN130" s="161"/>
    </row>
    <row r="131" spans="2:66">
      <c r="B131" s="12" t="s">
        <v>340</v>
      </c>
      <c r="C131" s="5" t="s">
        <v>30</v>
      </c>
      <c r="D131" s="21">
        <f>SUM(SUMIFS(DataEntry!$F$6:$F$529,DataEntry!$E$6:$E$529,(Summary!$B131)))</f>
        <v>140000</v>
      </c>
      <c r="E131" s="21">
        <f>SUM(SUMIFS(DataEntry!$G$6:$G$529,DataEntry!$E$6:$E$529,(Summary!$B131)))</f>
        <v>0</v>
      </c>
      <c r="F131" s="21">
        <f>SUM(SUMIFS(DataEntry!$H$6:$H$529,DataEntry!$E$6:$E$529,(Summary!$B131)))</f>
        <v>0</v>
      </c>
      <c r="BF131" s="161" t="s">
        <v>340</v>
      </c>
      <c r="BG131" s="161"/>
      <c r="BH131" s="161"/>
      <c r="BI131" s="161"/>
      <c r="BJ131" s="161"/>
      <c r="BK131" s="161"/>
      <c r="BL131" s="161"/>
      <c r="BM131" s="161"/>
      <c r="BN131" s="161"/>
    </row>
    <row r="132" spans="2:66">
      <c r="B132" s="12" t="s">
        <v>341</v>
      </c>
      <c r="C132" s="5" t="s">
        <v>29</v>
      </c>
      <c r="D132" s="21">
        <f>SUM(SUMIFS(DataEntry!$F$6:$F$529,DataEntry!$E$6:$E$529,(Summary!$B132)))</f>
        <v>0</v>
      </c>
      <c r="E132" s="21">
        <f>SUM(SUMIFS(DataEntry!$G$6:$G$529,DataEntry!$E$6:$E$529,(Summary!$B132)))</f>
        <v>0</v>
      </c>
      <c r="F132" s="21">
        <f>SUM(SUMIFS(DataEntry!$H$6:$H$529,DataEntry!$E$6:$E$529,(Summary!$B132)))</f>
        <v>0</v>
      </c>
      <c r="BF132" s="161" t="s">
        <v>341</v>
      </c>
      <c r="BG132" s="161"/>
      <c r="BH132" s="161"/>
      <c r="BI132" s="161"/>
      <c r="BJ132" s="161"/>
      <c r="BK132" s="161"/>
      <c r="BL132" s="161"/>
      <c r="BM132" s="161"/>
      <c r="BN132" s="161"/>
    </row>
    <row r="133" spans="2:66">
      <c r="B133" s="12" t="s">
        <v>342</v>
      </c>
      <c r="C133" s="5" t="s">
        <v>28</v>
      </c>
      <c r="D133" s="21">
        <f>SUM(SUMIFS(DataEntry!$F$6:$F$529,DataEntry!$E$6:$E$529,(Summary!$B133)))</f>
        <v>1100000</v>
      </c>
      <c r="E133" s="21">
        <f>SUM(SUMIFS(DataEntry!$G$6:$G$529,DataEntry!$E$6:$E$529,(Summary!$B133)))</f>
        <v>0</v>
      </c>
      <c r="F133" s="21">
        <f>SUM(SUMIFS(DataEntry!$H$6:$H$529,DataEntry!$E$6:$E$529,(Summary!$B133)))</f>
        <v>0</v>
      </c>
      <c r="BF133" s="161" t="s">
        <v>342</v>
      </c>
      <c r="BG133" s="161"/>
      <c r="BH133" s="161"/>
      <c r="BI133" s="161"/>
      <c r="BJ133" s="161"/>
      <c r="BK133" s="161"/>
      <c r="BL133" s="161"/>
      <c r="BM133" s="161"/>
      <c r="BN133" s="161"/>
    </row>
    <row r="134" spans="2:66">
      <c r="B134" s="12" t="s">
        <v>343</v>
      </c>
      <c r="C134" s="5" t="s">
        <v>27</v>
      </c>
      <c r="D134" s="21">
        <f>SUM(SUMIFS(DataEntry!$F$6:$F$529,DataEntry!$E$6:$E$529,(Summary!$B134)))</f>
        <v>0</v>
      </c>
      <c r="E134" s="21">
        <f>SUM(SUMIFS(DataEntry!$G$6:$G$529,DataEntry!$E$6:$E$529,(Summary!$B134)))</f>
        <v>0</v>
      </c>
      <c r="F134" s="21">
        <f>SUM(SUMIFS(DataEntry!$H$6:$H$529,DataEntry!$E$6:$E$529,(Summary!$B134)))</f>
        <v>0</v>
      </c>
      <c r="BF134" s="161" t="s">
        <v>343</v>
      </c>
      <c r="BG134" s="161"/>
      <c r="BH134" s="161"/>
      <c r="BI134" s="161"/>
      <c r="BJ134" s="161"/>
      <c r="BK134" s="161"/>
      <c r="BL134" s="161"/>
      <c r="BM134" s="161"/>
      <c r="BN134" s="161"/>
    </row>
    <row r="135" spans="2:66">
      <c r="B135" s="12" t="s">
        <v>344</v>
      </c>
      <c r="C135" s="5" t="s">
        <v>26</v>
      </c>
      <c r="D135" s="21">
        <f>SUM(SUMIFS(DataEntry!$F$6:$F$529,DataEntry!$E$6:$E$529,(Summary!$B135)))</f>
        <v>60000</v>
      </c>
      <c r="E135" s="21">
        <f>SUM(SUMIFS(DataEntry!$G$6:$G$529,DataEntry!$E$6:$E$529,(Summary!$B135)))</f>
        <v>0</v>
      </c>
      <c r="F135" s="21">
        <f>SUM(SUMIFS(DataEntry!$H$6:$H$529,DataEntry!$E$6:$E$529,(Summary!$B135)))</f>
        <v>0</v>
      </c>
      <c r="BF135" s="161" t="s">
        <v>344</v>
      </c>
      <c r="BG135" s="161"/>
      <c r="BH135" s="161"/>
      <c r="BI135" s="161"/>
      <c r="BJ135" s="161"/>
      <c r="BK135" s="161"/>
      <c r="BL135" s="161"/>
      <c r="BM135" s="161"/>
      <c r="BN135" s="161"/>
    </row>
    <row r="136" spans="2:66">
      <c r="B136" s="12" t="s">
        <v>345</v>
      </c>
      <c r="C136" s="5" t="s">
        <v>25</v>
      </c>
      <c r="D136" s="21">
        <f>SUM(SUMIFS(DataEntry!$F$6:$F$529,DataEntry!$E$6:$E$529,(Summary!$B136)))</f>
        <v>60000</v>
      </c>
      <c r="E136" s="21">
        <f>SUM(SUMIFS(DataEntry!$G$6:$G$529,DataEntry!$E$6:$E$529,(Summary!$B136)))</f>
        <v>0</v>
      </c>
      <c r="F136" s="21">
        <f>SUM(SUMIFS(DataEntry!$H$6:$H$529,DataEntry!$E$6:$E$529,(Summary!$B136)))</f>
        <v>0</v>
      </c>
      <c r="BF136" s="161" t="s">
        <v>345</v>
      </c>
      <c r="BG136" s="161"/>
      <c r="BH136" s="161"/>
      <c r="BI136" s="161"/>
      <c r="BJ136" s="161"/>
      <c r="BK136" s="161"/>
      <c r="BL136" s="161"/>
      <c r="BM136" s="161"/>
      <c r="BN136" s="161"/>
    </row>
    <row r="137" spans="2:66" ht="15.75" thickBot="1">
      <c r="B137" s="15" t="s">
        <v>346</v>
      </c>
      <c r="C137" s="5" t="s">
        <v>24</v>
      </c>
      <c r="D137" s="21">
        <f>SUM(SUMIFS(DataEntry!$F$6:$F$529,DataEntry!$E$6:$E$529,(Summary!$B137)))</f>
        <v>0</v>
      </c>
      <c r="E137" s="21">
        <f>SUM(SUMIFS(DataEntry!$G$6:$G$529,DataEntry!$E$6:$E$529,(Summary!$B137)))</f>
        <v>0</v>
      </c>
      <c r="F137" s="21">
        <f>SUM(SUMIFS(DataEntry!$H$6:$H$529,DataEntry!$E$6:$E$529,(Summary!$B137)))</f>
        <v>0</v>
      </c>
      <c r="BF137" s="161" t="s">
        <v>346</v>
      </c>
      <c r="BG137" s="161"/>
      <c r="BH137" s="161"/>
      <c r="BI137" s="161"/>
      <c r="BJ137" s="161"/>
      <c r="BK137" s="161"/>
      <c r="BL137" s="161"/>
      <c r="BM137" s="161"/>
      <c r="BN137" s="161"/>
    </row>
    <row r="138" spans="2:66" ht="15.75" thickBot="1">
      <c r="B138" s="3"/>
      <c r="C138" s="1" t="s">
        <v>23</v>
      </c>
      <c r="D138" s="22">
        <f>SUM(D128:D137)</f>
        <v>2410000</v>
      </c>
      <c r="E138" s="22">
        <f t="shared" ref="E138:F138" si="14">SUM(E128:E137)</f>
        <v>0</v>
      </c>
      <c r="F138" s="22">
        <f t="shared" si="14"/>
        <v>0</v>
      </c>
      <c r="BF138" s="161"/>
      <c r="BG138" s="161"/>
      <c r="BH138" s="161"/>
      <c r="BI138" s="161"/>
      <c r="BJ138" s="161"/>
      <c r="BK138" s="161"/>
      <c r="BL138" s="161"/>
      <c r="BM138" s="161"/>
      <c r="BN138" s="161"/>
    </row>
    <row r="139" spans="2:66">
      <c r="B139" s="7">
        <v>320107</v>
      </c>
      <c r="C139" s="6" t="s">
        <v>22</v>
      </c>
      <c r="D139" s="21"/>
      <c r="E139" s="21"/>
      <c r="F139" s="21"/>
      <c r="BF139" s="161"/>
      <c r="BG139" s="161"/>
      <c r="BH139" s="161"/>
      <c r="BI139" s="161"/>
      <c r="BJ139" s="161"/>
      <c r="BK139" s="161"/>
      <c r="BL139" s="161"/>
      <c r="BM139" s="161"/>
      <c r="BN139" s="161"/>
    </row>
    <row r="140" spans="2:66" ht="15.75" thickBot="1">
      <c r="B140" s="15" t="s">
        <v>347</v>
      </c>
      <c r="C140" s="5" t="s">
        <v>21</v>
      </c>
      <c r="D140" s="21">
        <f>SUM(SUMIFS(DataEntry!$F$6:$F$529,DataEntry!$E$6:$E$529,(Summary!$B140)))</f>
        <v>0</v>
      </c>
      <c r="E140" s="21">
        <f>SUM(SUMIFS(DataEntry!$G$6:$G$529,DataEntry!$E$6:$E$529,(Summary!$B140)))</f>
        <v>0</v>
      </c>
      <c r="F140" s="21">
        <f>SUM(SUMIFS(DataEntry!$H$6:$H$529,DataEntry!$E$6:$E$529,(Summary!$B140)))</f>
        <v>0</v>
      </c>
      <c r="BF140" s="161" t="s">
        <v>347</v>
      </c>
      <c r="BG140" s="161"/>
      <c r="BH140" s="161"/>
      <c r="BI140" s="161"/>
      <c r="BJ140" s="161"/>
      <c r="BK140" s="161"/>
      <c r="BL140" s="161"/>
      <c r="BM140" s="161"/>
      <c r="BN140" s="161"/>
    </row>
    <row r="141" spans="2:66" ht="15.75" thickBot="1">
      <c r="B141" s="3"/>
      <c r="C141" s="1" t="s">
        <v>20</v>
      </c>
      <c r="D141" s="22">
        <f>SUM(D140)</f>
        <v>0</v>
      </c>
      <c r="E141" s="22">
        <f t="shared" ref="E141:F141" si="15">SUM(E140)</f>
        <v>0</v>
      </c>
      <c r="F141" s="22">
        <f t="shared" si="15"/>
        <v>0</v>
      </c>
      <c r="BF141" s="161"/>
      <c r="BG141" s="161"/>
      <c r="BH141" s="161"/>
      <c r="BI141" s="161"/>
      <c r="BJ141" s="161"/>
      <c r="BK141" s="161"/>
      <c r="BL141" s="161"/>
      <c r="BM141" s="161"/>
      <c r="BN141" s="161"/>
    </row>
    <row r="142" spans="2:66">
      <c r="B142" s="7">
        <v>320108</v>
      </c>
      <c r="C142" s="6" t="s">
        <v>19</v>
      </c>
      <c r="D142" s="21"/>
      <c r="E142" s="21"/>
      <c r="F142" s="21"/>
      <c r="BF142" s="161"/>
      <c r="BG142" s="161"/>
      <c r="BH142" s="161"/>
      <c r="BI142" s="161"/>
      <c r="BJ142" s="161"/>
      <c r="BK142" s="161"/>
      <c r="BL142" s="161"/>
      <c r="BM142" s="161"/>
      <c r="BN142" s="161"/>
    </row>
    <row r="143" spans="2:66" ht="15.75" thickBot="1">
      <c r="B143" s="15" t="s">
        <v>348</v>
      </c>
      <c r="C143" s="5" t="s">
        <v>18</v>
      </c>
      <c r="D143" s="21">
        <f>SUM(SUMIFS(DataEntry!$F$6:$F$529,DataEntry!$E$6:$E$529,(Summary!$B143)))</f>
        <v>0</v>
      </c>
      <c r="E143" s="21">
        <f>SUM(SUMIFS(DataEntry!$G$6:$G$529,DataEntry!$E$6:$E$529,(Summary!$B143)))</f>
        <v>0</v>
      </c>
      <c r="F143" s="21">
        <f>SUM(SUMIFS(DataEntry!$H$6:$H$529,DataEntry!$E$6:$E$529,(Summary!$B143)))</f>
        <v>0</v>
      </c>
      <c r="BF143" s="161" t="s">
        <v>348</v>
      </c>
      <c r="BG143" s="161"/>
      <c r="BH143" s="161"/>
      <c r="BI143" s="161"/>
      <c r="BJ143" s="161"/>
      <c r="BK143" s="161"/>
      <c r="BL143" s="161"/>
      <c r="BM143" s="161"/>
      <c r="BN143" s="161"/>
    </row>
    <row r="144" spans="2:66" ht="15.75" thickBot="1">
      <c r="B144" s="17"/>
      <c r="C144" s="1" t="s">
        <v>17</v>
      </c>
      <c r="D144" s="22">
        <f>SUM(D143)</f>
        <v>0</v>
      </c>
      <c r="E144" s="22">
        <f t="shared" ref="E144:F144" si="16">SUM(E143)</f>
        <v>0</v>
      </c>
      <c r="F144" s="22">
        <f t="shared" si="16"/>
        <v>0</v>
      </c>
      <c r="BF144" s="161"/>
      <c r="BG144" s="161"/>
      <c r="BH144" s="161"/>
      <c r="BI144" s="161"/>
      <c r="BJ144" s="161"/>
      <c r="BK144" s="161"/>
      <c r="BL144" s="161"/>
      <c r="BM144" s="161"/>
      <c r="BN144" s="161"/>
    </row>
    <row r="145" spans="2:66">
      <c r="B145" s="18">
        <v>320109</v>
      </c>
      <c r="C145" s="6" t="s">
        <v>16</v>
      </c>
      <c r="D145" s="21"/>
      <c r="E145" s="21"/>
      <c r="F145" s="21"/>
      <c r="BF145" s="161"/>
      <c r="BG145" s="161"/>
      <c r="BH145" s="161"/>
      <c r="BI145" s="161"/>
      <c r="BJ145" s="161"/>
      <c r="BK145" s="161"/>
      <c r="BL145" s="161"/>
      <c r="BM145" s="161"/>
      <c r="BN145" s="161"/>
    </row>
    <row r="146" spans="2:66">
      <c r="B146" s="12" t="s">
        <v>349</v>
      </c>
      <c r="C146" s="5" t="s">
        <v>15</v>
      </c>
      <c r="D146" s="21">
        <f>SUM(SUMIFS(DataEntry!$F$6:$F$529,DataEntry!$E$6:$E$529,(Summary!$B146)))</f>
        <v>0</v>
      </c>
      <c r="E146" s="21">
        <f>SUM(SUMIFS(DataEntry!$G$6:$G$529,DataEntry!$E$6:$E$529,(Summary!$B146)))</f>
        <v>0</v>
      </c>
      <c r="F146" s="21">
        <f>SUM(SUMIFS(DataEntry!$H$6:$H$529,DataEntry!$E$6:$E$529,(Summary!$B146)))</f>
        <v>0</v>
      </c>
      <c r="BF146" s="161" t="s">
        <v>349</v>
      </c>
      <c r="BG146" s="161"/>
      <c r="BH146" s="161"/>
      <c r="BI146" s="161"/>
      <c r="BJ146" s="161"/>
      <c r="BK146" s="161"/>
      <c r="BL146" s="161"/>
      <c r="BM146" s="161"/>
      <c r="BN146" s="161"/>
    </row>
    <row r="147" spans="2:66">
      <c r="B147" s="12" t="s">
        <v>350</v>
      </c>
      <c r="C147" s="5" t="s">
        <v>14</v>
      </c>
      <c r="D147" s="21">
        <f>SUM(SUMIFS(DataEntry!$F$6:$F$529,DataEntry!$E$6:$E$529,(Summary!$B147)))</f>
        <v>0</v>
      </c>
      <c r="E147" s="21">
        <f>SUM(SUMIFS(DataEntry!$G$6:$G$529,DataEntry!$E$6:$E$529,(Summary!$B147)))</f>
        <v>0</v>
      </c>
      <c r="F147" s="21">
        <f>SUM(SUMIFS(DataEntry!$H$6:$H$529,DataEntry!$E$6:$E$529,(Summary!$B147)))</f>
        <v>0</v>
      </c>
      <c r="BF147" s="161" t="s">
        <v>350</v>
      </c>
      <c r="BG147" s="161"/>
      <c r="BH147" s="161"/>
      <c r="BI147" s="161"/>
      <c r="BJ147" s="161"/>
      <c r="BK147" s="161"/>
      <c r="BL147" s="161"/>
      <c r="BM147" s="161"/>
      <c r="BN147" s="161"/>
    </row>
    <row r="148" spans="2:66">
      <c r="B148" s="12" t="s">
        <v>351</v>
      </c>
      <c r="C148" s="5" t="s">
        <v>13</v>
      </c>
      <c r="D148" s="21">
        <f>SUM(SUMIFS(DataEntry!$F$6:$F$529,DataEntry!$E$6:$E$529,(Summary!$B148)))</f>
        <v>0</v>
      </c>
      <c r="E148" s="21">
        <f>SUM(SUMIFS(DataEntry!$G$6:$G$529,DataEntry!$E$6:$E$529,(Summary!$B148)))</f>
        <v>0</v>
      </c>
      <c r="F148" s="21">
        <f>SUM(SUMIFS(DataEntry!$H$6:$H$529,DataEntry!$E$6:$E$529,(Summary!$B148)))</f>
        <v>0</v>
      </c>
      <c r="BF148" s="161" t="s">
        <v>351</v>
      </c>
      <c r="BG148" s="161"/>
      <c r="BH148" s="161"/>
      <c r="BI148" s="161"/>
      <c r="BJ148" s="161"/>
      <c r="BK148" s="161"/>
      <c r="BL148" s="161"/>
      <c r="BM148" s="161"/>
      <c r="BN148" s="161"/>
    </row>
    <row r="149" spans="2:66" ht="15.75" thickBot="1">
      <c r="B149" s="15" t="s">
        <v>352</v>
      </c>
      <c r="C149" s="5" t="s">
        <v>12</v>
      </c>
      <c r="D149" s="21">
        <f>SUM(SUMIFS(DataEntry!$F$6:$F$529,DataEntry!$E$6:$E$529,(Summary!$B149)))</f>
        <v>0</v>
      </c>
      <c r="E149" s="21">
        <f>SUM(SUMIFS(DataEntry!$G$6:$G$529,DataEntry!$E$6:$E$529,(Summary!$B149)))</f>
        <v>0</v>
      </c>
      <c r="F149" s="21">
        <f>SUM(SUMIFS(DataEntry!$H$6:$H$529,DataEntry!$E$6:$E$529,(Summary!$B149)))</f>
        <v>0</v>
      </c>
      <c r="BF149" s="161" t="s">
        <v>352</v>
      </c>
      <c r="BG149" s="161"/>
      <c r="BH149" s="161"/>
      <c r="BI149" s="161"/>
      <c r="BJ149" s="161"/>
      <c r="BK149" s="161"/>
      <c r="BL149" s="161"/>
      <c r="BM149" s="161"/>
      <c r="BN149" s="161"/>
    </row>
    <row r="150" spans="2:66" ht="15.75" thickBot="1">
      <c r="B150" s="3"/>
      <c r="C150" s="1" t="s">
        <v>11</v>
      </c>
      <c r="D150" s="22">
        <f>SUM(D146:D149)</f>
        <v>0</v>
      </c>
      <c r="E150" s="22">
        <f t="shared" ref="E150:F150" si="17">SUM(E146:E149)</f>
        <v>0</v>
      </c>
      <c r="F150" s="22">
        <f t="shared" si="17"/>
        <v>0</v>
      </c>
      <c r="BF150" s="161"/>
      <c r="BG150" s="161"/>
      <c r="BH150" s="161"/>
      <c r="BI150" s="161"/>
      <c r="BJ150" s="161"/>
      <c r="BK150" s="161"/>
      <c r="BL150" s="161"/>
      <c r="BM150" s="161"/>
      <c r="BN150" s="161"/>
    </row>
    <row r="151" spans="2:66">
      <c r="B151" s="7">
        <v>320110</v>
      </c>
      <c r="C151" s="6" t="s">
        <v>10</v>
      </c>
      <c r="D151" s="21"/>
      <c r="E151" s="21"/>
      <c r="F151" s="21"/>
      <c r="BF151" s="161"/>
      <c r="BG151" s="161"/>
      <c r="BH151" s="161"/>
      <c r="BI151" s="161"/>
      <c r="BJ151" s="161"/>
      <c r="BK151" s="161"/>
      <c r="BL151" s="161"/>
      <c r="BM151" s="161"/>
      <c r="BN151" s="161"/>
    </row>
    <row r="152" spans="2:66" ht="15.75" thickBot="1">
      <c r="B152" s="15" t="s">
        <v>353</v>
      </c>
      <c r="C152" s="5" t="s">
        <v>10</v>
      </c>
      <c r="D152" s="21">
        <f>SUM(SUMIFS(DataEntry!$F$6:$F$529,DataEntry!$E$6:$E$529,(Summary!$B152)))</f>
        <v>0</v>
      </c>
      <c r="E152" s="21">
        <f>SUM(SUMIFS(DataEntry!$G$6:$G$529,DataEntry!$E$6:$E$529,(Summary!$B152)))</f>
        <v>0</v>
      </c>
      <c r="F152" s="21">
        <f>SUM(SUMIFS(DataEntry!$H$6:$H$529,DataEntry!$E$6:$E$529,(Summary!$B152)))</f>
        <v>0</v>
      </c>
      <c r="BF152" s="161" t="s">
        <v>353</v>
      </c>
      <c r="BG152" s="161"/>
      <c r="BH152" s="161"/>
      <c r="BI152" s="161"/>
      <c r="BJ152" s="161"/>
      <c r="BK152" s="161"/>
      <c r="BL152" s="161"/>
      <c r="BM152" s="161"/>
      <c r="BN152" s="161"/>
    </row>
    <row r="153" spans="2:66" ht="15.75" thickBot="1">
      <c r="B153" s="3"/>
      <c r="C153" s="1" t="s">
        <v>9</v>
      </c>
      <c r="D153" s="22">
        <f>SUM(D152)</f>
        <v>0</v>
      </c>
      <c r="E153" s="22">
        <f t="shared" ref="E153:F153" si="18">SUM(E152)</f>
        <v>0</v>
      </c>
      <c r="F153" s="22">
        <f t="shared" si="18"/>
        <v>0</v>
      </c>
      <c r="BF153" s="161"/>
      <c r="BG153" s="161"/>
      <c r="BH153" s="161"/>
      <c r="BI153" s="161"/>
      <c r="BJ153" s="161"/>
      <c r="BK153" s="161"/>
      <c r="BL153" s="161"/>
      <c r="BM153" s="161"/>
      <c r="BN153" s="161"/>
    </row>
    <row r="154" spans="2:66">
      <c r="B154" s="7">
        <v>320201</v>
      </c>
      <c r="C154" s="6" t="s">
        <v>8</v>
      </c>
      <c r="D154" s="21"/>
      <c r="E154" s="21"/>
      <c r="F154" s="21"/>
      <c r="BF154" s="161"/>
      <c r="BG154" s="161"/>
      <c r="BH154" s="161"/>
      <c r="BI154" s="161"/>
      <c r="BJ154" s="161"/>
      <c r="BK154" s="161"/>
      <c r="BL154" s="161"/>
      <c r="BM154" s="161"/>
      <c r="BN154" s="161"/>
    </row>
    <row r="155" spans="2:66">
      <c r="B155" s="12" t="s">
        <v>354</v>
      </c>
      <c r="C155" s="5" t="s">
        <v>7</v>
      </c>
      <c r="D155" s="21">
        <f>SUM(SUMIFS(DataEntry!$F$6:$F$529,DataEntry!$E$6:$E$529,(Summary!$B155)))</f>
        <v>0</v>
      </c>
      <c r="E155" s="21">
        <f>SUM(SUMIFS(DataEntry!$G$6:$G$529,DataEntry!$E$6:$E$529,(Summary!$B155)))</f>
        <v>0</v>
      </c>
      <c r="F155" s="21">
        <f>SUM(SUMIFS(DataEntry!$H$6:$H$529,DataEntry!$E$6:$E$529,(Summary!$B155)))</f>
        <v>0</v>
      </c>
      <c r="BF155" s="161" t="s">
        <v>354</v>
      </c>
      <c r="BG155" s="161"/>
      <c r="BH155" s="161"/>
      <c r="BI155" s="161"/>
      <c r="BJ155" s="161"/>
      <c r="BK155" s="161"/>
      <c r="BL155" s="161"/>
      <c r="BM155" s="161"/>
      <c r="BN155" s="161"/>
    </row>
    <row r="156" spans="2:66">
      <c r="B156" s="12" t="s">
        <v>355</v>
      </c>
      <c r="C156" s="5" t="s">
        <v>6</v>
      </c>
      <c r="D156" s="21">
        <f>SUM(SUMIFS(DataEntry!$F$6:$F$529,DataEntry!$E$6:$E$529,(Summary!$B156)))</f>
        <v>0</v>
      </c>
      <c r="E156" s="21">
        <f>SUM(SUMIFS(DataEntry!$G$6:$G$529,DataEntry!$E$6:$E$529,(Summary!$B156)))</f>
        <v>0</v>
      </c>
      <c r="F156" s="21">
        <f>SUM(SUMIFS(DataEntry!$H$6:$H$529,DataEntry!$E$6:$E$529,(Summary!$B156)))</f>
        <v>0</v>
      </c>
      <c r="BF156" s="161" t="s">
        <v>355</v>
      </c>
      <c r="BG156" s="161"/>
      <c r="BH156" s="161"/>
      <c r="BI156" s="161"/>
      <c r="BJ156" s="161"/>
      <c r="BK156" s="161"/>
      <c r="BL156" s="161"/>
      <c r="BM156" s="161"/>
      <c r="BN156" s="161"/>
    </row>
    <row r="157" spans="2:66">
      <c r="B157" s="12" t="s">
        <v>356</v>
      </c>
      <c r="C157" s="5" t="s">
        <v>5</v>
      </c>
      <c r="D157" s="21">
        <f>SUM(SUMIFS(DataEntry!$F$6:$F$529,DataEntry!$E$6:$E$529,(Summary!$B157)))</f>
        <v>0</v>
      </c>
      <c r="E157" s="21">
        <f>SUM(SUMIFS(DataEntry!$G$6:$G$529,DataEntry!$E$6:$E$529,(Summary!$B157)))</f>
        <v>0</v>
      </c>
      <c r="F157" s="21">
        <f>SUM(SUMIFS(DataEntry!$H$6:$H$529,DataEntry!$E$6:$E$529,(Summary!$B157)))</f>
        <v>0</v>
      </c>
      <c r="BF157" s="161" t="s">
        <v>356</v>
      </c>
      <c r="BG157" s="161"/>
      <c r="BH157" s="161"/>
      <c r="BI157" s="161"/>
      <c r="BJ157" s="161"/>
      <c r="BK157" s="161"/>
      <c r="BL157" s="161"/>
      <c r="BM157" s="161"/>
      <c r="BN157" s="161"/>
    </row>
    <row r="158" spans="2:66">
      <c r="B158" s="12" t="s">
        <v>357</v>
      </c>
      <c r="C158" s="5" t="s">
        <v>4</v>
      </c>
      <c r="D158" s="21">
        <f>SUM(SUMIFS(DataEntry!$F$6:$F$529,DataEntry!$E$6:$E$529,(Summary!$B158)))</f>
        <v>0</v>
      </c>
      <c r="E158" s="21">
        <f>SUM(SUMIFS(DataEntry!$G$6:$G$529,DataEntry!$E$6:$E$529,(Summary!$B158)))</f>
        <v>0</v>
      </c>
      <c r="F158" s="21">
        <f>SUM(SUMIFS(DataEntry!$H$6:$H$529,DataEntry!$E$6:$E$529,(Summary!$B158)))</f>
        <v>0</v>
      </c>
      <c r="BF158" s="161" t="s">
        <v>357</v>
      </c>
      <c r="BG158" s="161"/>
      <c r="BH158" s="161"/>
      <c r="BI158" s="161"/>
      <c r="BJ158" s="161"/>
      <c r="BK158" s="161"/>
      <c r="BL158" s="161"/>
      <c r="BM158" s="161"/>
      <c r="BN158" s="161"/>
    </row>
    <row r="159" spans="2:66">
      <c r="B159" s="12" t="s">
        <v>358</v>
      </c>
      <c r="C159" s="5" t="s">
        <v>3</v>
      </c>
      <c r="D159" s="21">
        <f>SUM(SUMIFS(DataEntry!$F$6:$F$529,DataEntry!$E$6:$E$529,(Summary!$B159)))</f>
        <v>0</v>
      </c>
      <c r="E159" s="21">
        <f>SUM(SUMIFS(DataEntry!$G$6:$G$529,DataEntry!$E$6:$E$529,(Summary!$B159)))</f>
        <v>0</v>
      </c>
      <c r="F159" s="21">
        <f>SUM(SUMIFS(DataEntry!$H$6:$H$529,DataEntry!$E$6:$E$529,(Summary!$B159)))</f>
        <v>0</v>
      </c>
      <c r="BF159" s="161" t="s">
        <v>358</v>
      </c>
      <c r="BG159" s="161"/>
      <c r="BH159" s="161"/>
      <c r="BI159" s="161"/>
      <c r="BJ159" s="161"/>
      <c r="BK159" s="161"/>
      <c r="BL159" s="161"/>
      <c r="BM159" s="161"/>
      <c r="BN159" s="161"/>
    </row>
    <row r="160" spans="2:66">
      <c r="B160" s="12" t="s">
        <v>359</v>
      </c>
      <c r="C160" s="5" t="s">
        <v>2</v>
      </c>
      <c r="D160" s="21">
        <f>SUM(SUMIFS(DataEntry!$F$6:$F$529,DataEntry!$E$6:$E$529,(Summary!$B160)))</f>
        <v>0</v>
      </c>
      <c r="E160" s="21">
        <f>SUM(SUMIFS(DataEntry!$G$6:$G$529,DataEntry!$E$6:$E$529,(Summary!$B160)))</f>
        <v>0</v>
      </c>
      <c r="F160" s="21">
        <f>SUM(SUMIFS(DataEntry!$H$6:$H$529,DataEntry!$E$6:$E$529,(Summary!$B160)))</f>
        <v>0</v>
      </c>
      <c r="BF160" s="161" t="s">
        <v>359</v>
      </c>
      <c r="BG160" s="161"/>
      <c r="BH160" s="161"/>
      <c r="BI160" s="161"/>
      <c r="BJ160" s="161"/>
      <c r="BK160" s="161"/>
      <c r="BL160" s="161"/>
      <c r="BM160" s="161"/>
      <c r="BN160" s="161"/>
    </row>
    <row r="161" spans="2:66" ht="15.75" thickBot="1">
      <c r="B161" s="15" t="s">
        <v>360</v>
      </c>
      <c r="C161" s="4" t="s">
        <v>1</v>
      </c>
      <c r="D161" s="21">
        <f>SUM(SUMIFS(DataEntry!$F$6:$F$529,DataEntry!$E$6:$E$529,(Summary!$B161)))</f>
        <v>0</v>
      </c>
      <c r="E161" s="21">
        <f>SUM(SUMIFS(DataEntry!$G$6:$G$529,DataEntry!$E$6:$E$529,(Summary!$B161)))</f>
        <v>0</v>
      </c>
      <c r="F161" s="21">
        <f>SUM(SUMIFS(DataEntry!$H$6:$H$529,DataEntry!$E$6:$E$529,(Summary!$B161)))</f>
        <v>0</v>
      </c>
      <c r="BF161" s="161" t="s">
        <v>360</v>
      </c>
      <c r="BG161" s="161"/>
      <c r="BH161" s="161"/>
      <c r="BI161" s="161"/>
      <c r="BJ161" s="161"/>
      <c r="BK161" s="161"/>
      <c r="BL161" s="161"/>
      <c r="BM161" s="161"/>
      <c r="BN161" s="161"/>
    </row>
    <row r="162" spans="2:66" ht="15.75" thickBot="1">
      <c r="B162" s="3"/>
      <c r="C162" s="1" t="s">
        <v>0</v>
      </c>
      <c r="D162" s="22">
        <f>SUM(D155:D161)</f>
        <v>0</v>
      </c>
      <c r="E162" s="22">
        <f t="shared" ref="E162:F162" si="19">SUM(E155:E161)</f>
        <v>0</v>
      </c>
      <c r="F162" s="22">
        <f t="shared" si="19"/>
        <v>0</v>
      </c>
      <c r="BF162" s="161"/>
      <c r="BG162" s="161"/>
      <c r="BH162" s="161"/>
      <c r="BI162" s="161"/>
      <c r="BJ162" s="161"/>
      <c r="BK162" s="161"/>
      <c r="BL162" s="161"/>
      <c r="BM162" s="161"/>
      <c r="BN162" s="161"/>
    </row>
    <row r="163" spans="2:66" ht="15.75" thickBot="1">
      <c r="B163" s="2"/>
      <c r="C163" s="16" t="s">
        <v>386</v>
      </c>
      <c r="D163" s="22">
        <f>D39+D42+D45+D48+D51+D60+D64+D70+D75+D81+D98+D105+D115+D126+D138+D141+D144+D150+D153+D162</f>
        <v>461000000</v>
      </c>
      <c r="E163" s="22">
        <f t="shared" ref="E163:F163" si="20">E39+E42+E45+E48+E51+E60+E64+E70+E75+E81+E98+E105+E115+E126+E138+E141+E144+E150+E153+E162</f>
        <v>0</v>
      </c>
      <c r="F163" s="22">
        <f t="shared" si="20"/>
        <v>0</v>
      </c>
    </row>
  </sheetData>
  <sheetProtection sheet="1" objects="1" scenarios="1"/>
  <conditionalFormatting sqref="E163:F163">
    <cfRule type="expression" dxfId="1" priority="1">
      <formula>E163&gt;I1</formula>
    </cfRule>
  </conditionalFormatting>
  <conditionalFormatting sqref="D163">
    <cfRule type="expression" dxfId="0" priority="4">
      <formula>D163&gt;BF1</formula>
    </cfRule>
  </conditionalFormatting>
  <hyperlinks>
    <hyperlink ref="E1" location="DataEntry!A1" tooltip="Back to Data Entry" display="DataEntry"/>
  </hyperlinks>
  <pageMargins left="1.7" right="0.7" top="0.75" bottom="0.75" header="0.3" footer="0.3"/>
  <pageSetup paperSize="5" scale="77" orientation="landscape" r:id="rId1"/>
  <colBreaks count="1" manualBreakCount="1">
    <brk id="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47</vt:i4>
      </vt:variant>
    </vt:vector>
  </HeadingPairs>
  <TitlesOfParts>
    <vt:vector size="59" baseType="lpstr">
      <vt:lpstr>COVER PAGE</vt:lpstr>
      <vt:lpstr>TABLE OF CONTENT</vt:lpstr>
      <vt:lpstr>HomePage</vt:lpstr>
      <vt:lpstr>OBJECTIVE</vt:lpstr>
      <vt:lpstr>SUMMARY OF ESTIMATE 1</vt:lpstr>
      <vt:lpstr>MDAsControlFigure</vt:lpstr>
      <vt:lpstr>DataEntry</vt:lpstr>
      <vt:lpstr>SummaryCapitalExp</vt:lpstr>
      <vt:lpstr>DetailCapitalExp</vt:lpstr>
      <vt:lpstr>CapitalProjectList</vt:lpstr>
      <vt:lpstr>Salary Structure</vt:lpstr>
      <vt:lpstr>Sheet1</vt:lpstr>
      <vt:lpstr>MDAs!ADMINISTRATIVE</vt:lpstr>
      <vt:lpstr>MDAs!AdministrativeAdvances</vt:lpstr>
      <vt:lpstr>MDAs!AssetsUnderConstruction</vt:lpstr>
      <vt:lpstr>MDAs!CAPITAL</vt:lpstr>
      <vt:lpstr>CAPITAL</vt:lpstr>
      <vt:lpstr>CommercendIndustry</vt:lpstr>
      <vt:lpstr>MDAs!ECONOMIC</vt:lpstr>
      <vt:lpstr>Environment</vt:lpstr>
      <vt:lpstr>MDAs!FixedAssetsGeneral</vt:lpstr>
      <vt:lpstr>MDAs!ForeignInvestments</vt:lpstr>
      <vt:lpstr>MDAs!ForeignLoans</vt:lpstr>
      <vt:lpstr>MDAs!FurniturenFittingsGeneral</vt:lpstr>
      <vt:lpstr>Health</vt:lpstr>
      <vt:lpstr>MDAs!Imprest</vt:lpstr>
      <vt:lpstr>Infrastructure</vt:lpstr>
      <vt:lpstr>MDAs!InfrastructureGeneral</vt:lpstr>
      <vt:lpstr>MDAs!IntangibleAssets</vt:lpstr>
      <vt:lpstr>MDAs!Inventories</vt:lpstr>
      <vt:lpstr>MDAs!LandnBuildingGeneral</vt:lpstr>
      <vt:lpstr>MDAs!LAW</vt:lpstr>
      <vt:lpstr>MDAs!LeasedAssetsFinanceLease</vt:lpstr>
      <vt:lpstr>MDAs!LocalInvestments</vt:lpstr>
      <vt:lpstr>MDAs!LocalLoans</vt:lpstr>
      <vt:lpstr>MTSSSectors</vt:lpstr>
      <vt:lpstr>MDAs!OfficeEquipmentGeneral</vt:lpstr>
      <vt:lpstr>MDAs!PersonalAdvances</vt:lpstr>
      <vt:lpstr>MDAs!PlantnMachineryGeneral</vt:lpstr>
      <vt:lpstr>CapitalProjectList!Print_Area</vt:lpstr>
      <vt:lpstr>'COVER PAGE'!Print_Area</vt:lpstr>
      <vt:lpstr>DataEntry!Print_Area</vt:lpstr>
      <vt:lpstr>DetailCapitalExp!Print_Area</vt:lpstr>
      <vt:lpstr>MDAsControlFigure!Print_Area</vt:lpstr>
      <vt:lpstr>OBJECTIVE!Print_Area</vt:lpstr>
      <vt:lpstr>'Salary Structure'!Print_Area</vt:lpstr>
      <vt:lpstr>Summary!Print_Area</vt:lpstr>
      <vt:lpstr>'SUMMARY OF ESTIMATE 1'!Print_Area</vt:lpstr>
      <vt:lpstr>SummaryCapitalExp!Print_Area</vt:lpstr>
      <vt:lpstr>'TABLE OF CONTENT'!Print_Area</vt:lpstr>
      <vt:lpstr>DetailCapitalExp!Print_Titles</vt:lpstr>
      <vt:lpstr>'Salary Structure'!Print_Titles</vt:lpstr>
      <vt:lpstr>'SUMMARY OF ESTIMATE 1'!Print_Titles</vt:lpstr>
      <vt:lpstr>MDAs!REGIONAL</vt:lpstr>
      <vt:lpstr>MDAs!SECTOR</vt:lpstr>
      <vt:lpstr>MDAs!ServiceConcessionAssetsPPPGeneral</vt:lpstr>
      <vt:lpstr>MDAs!SOCIAL</vt:lpstr>
      <vt:lpstr>MDAs!SpecializedAssetsGeneral</vt:lpstr>
      <vt:lpstr>MDAs!WorkInProgress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Funds</dc:creator>
  <cp:lastModifiedBy>HP</cp:lastModifiedBy>
  <cp:lastPrinted>2018-12-13T20:29:42Z</cp:lastPrinted>
  <dcterms:created xsi:type="dcterms:W3CDTF">2018-04-06T08:10:40Z</dcterms:created>
  <dcterms:modified xsi:type="dcterms:W3CDTF">2018-12-13T23:43:28Z</dcterms:modified>
</cp:coreProperties>
</file>