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tables/table12.xml" ContentType="application/vnd.openxmlformats-officedocument.spreadsheetml.table+xml"/>
  <Override PartName="/xl/tables/table21.xml" ContentType="application/vnd.openxmlformats-officedocument.spreadsheetml.table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ables/table10.xml" ContentType="application/vnd.openxmlformats-officedocument.spreadsheetml.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tables/table11.xml" ContentType="application/vnd.openxmlformats-officedocument.spreadsheetml.table+xml"/>
  <Override PartName="/xl/tables/table20.xml" ContentType="application/vnd.openxmlformats-officedocument.spreadsheetml.table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870" yWindow="0" windowWidth="20730" windowHeight="8085" tabRatio="853" firstSheet="7" activeTab="7"/>
  </bookViews>
  <sheets>
    <sheet name="ListPersonnel" sheetId="1" state="veryHidden" r:id="rId1"/>
    <sheet name="DataEntry" sheetId="2" r:id="rId2"/>
    <sheet name="TotalOverallPersonnelWithoutPro" sheetId="27" r:id="rId3"/>
    <sheet name="OverallSumPersonnel_General I" sheetId="7" r:id="rId4"/>
    <sheet name="SalaryAnalysis GENERAL I" sheetId="8" r:id="rId5"/>
    <sheet name="OverallSummaryPers_COHEES" sheetId="26" r:id="rId6"/>
    <sheet name="SalaryAnalysis COHEES I " sheetId="30" r:id="rId7"/>
    <sheet name="TotalOverallPersonnelWithPromot" sheetId="28" r:id="rId8"/>
    <sheet name="Summary" sheetId="5" state="veryHidden" r:id="rId9"/>
    <sheet name="Balance" sheetId="6" state="veryHidden" r:id="rId10"/>
    <sheet name="Departmental Estab" sheetId="9" state="veryHidden" r:id="rId11"/>
    <sheet name="OverallSumPersonnel_General II" sheetId="25" r:id="rId12"/>
    <sheet name="SalaryAnalysis General II" sheetId="14" r:id="rId13"/>
    <sheet name="OverallSummaryPers_COHEES II" sheetId="13" r:id="rId14"/>
    <sheet name="SalaryAnalysisCOHEES II " sheetId="31" r:id="rId15"/>
    <sheet name="OverallSummaryDept" sheetId="29" r:id="rId16"/>
    <sheet name="OFFICE OF THE CHAIRMAN" sheetId="11" r:id="rId17"/>
    <sheet name="Executive Secretary" sheetId="32" r:id="rId18"/>
    <sheet name="MEDICAL SERVICES" sheetId="33" r:id="rId19"/>
    <sheet name="MEDICAL LAB." sheetId="34" r:id="rId20"/>
    <sheet name="NURSING SERVICES" sheetId="35" r:id="rId21"/>
    <sheet name="NUTRITION SERVICE" sheetId="36" r:id="rId22"/>
    <sheet name="COMMUNITY HEALTH SERVICES" sheetId="37" r:id="rId23"/>
    <sheet name="PHARMACEUTICAL SERVICES" sheetId="38" r:id="rId24"/>
    <sheet name="PLANNING" sheetId="39" r:id="rId25"/>
    <sheet name="ADMINISTRATION AND SUPPLIES" sheetId="40" r:id="rId26"/>
    <sheet name="FINANCE AND ACCOUNT" sheetId="41" r:id="rId27"/>
    <sheet name="Promotion" sheetId="15" r:id="rId28"/>
    <sheet name="Nominal Roll" sheetId="12" r:id="rId29"/>
    <sheet name="ARREARS" sheetId="16" r:id="rId30"/>
    <sheet name="Sheet1" sheetId="42" r:id="rId31"/>
  </sheets>
  <externalReferences>
    <externalReference r:id="rId32"/>
    <externalReference r:id="rId33"/>
    <externalReference r:id="rId34"/>
  </externalReferences>
  <definedNames>
    <definedName name="ADMIN">[1]!Table2[ADMINISTRATIVE]</definedName>
    <definedName name="ADMINISTRATIVE" localSheetId="9">[1]!Table2[ADMINISTRATIVE]</definedName>
    <definedName name="ADMINISTRATIVE" localSheetId="5">Table2[ADMINISTRATIVE]</definedName>
    <definedName name="ADMINISTRATIVE" localSheetId="11">Table2[ADMINISTRATIVE]</definedName>
    <definedName name="ADMINISTRATIVE" localSheetId="6">Table2[ADMINISTRATIVE]</definedName>
    <definedName name="ADMINISTRATIVE" localSheetId="14">Table2[ADMINISTRATIVE]</definedName>
    <definedName name="Agriculture" localSheetId="5">Table30[Agriculture]</definedName>
    <definedName name="Agriculture" localSheetId="11">Table30[Agriculture]</definedName>
    <definedName name="Agriculture" localSheetId="6">Table30[Agriculture]</definedName>
    <definedName name="Agriculture" localSheetId="14">Table30[Agriculture]</definedName>
    <definedName name="Allowances" localSheetId="5">Table9[Allowances]</definedName>
    <definedName name="Allowances" localSheetId="11">Table9[Allowances]</definedName>
    <definedName name="Allowances" localSheetId="6">Table9[Allowances]</definedName>
    <definedName name="Allowances" localSheetId="14">Table9[Allowances]</definedName>
    <definedName name="BudgetPlanningndRevenueMobilization" localSheetId="5">Table31[BudgetPlanningndRevenueMobilization]</definedName>
    <definedName name="BudgetPlanningndRevenueMobilization" localSheetId="11">Table31[BudgetPlanningndRevenueMobilization]</definedName>
    <definedName name="BudgetPlanningndRevenueMobilization" localSheetId="6">Table31[BudgetPlanningndRevenueMobilization]</definedName>
    <definedName name="BudgetPlanningndRevenueMobilization" localSheetId="14">Table31[BudgetPlanningndRevenueMobilization]</definedName>
    <definedName name="CommercendIndustry" localSheetId="5">Table32[CommercendIndustry]</definedName>
    <definedName name="CommercendIndustry" localSheetId="11">Table32[CommercendIndustry]</definedName>
    <definedName name="CommercendIndustry" localSheetId="6">Table32[CommercendIndustry]</definedName>
    <definedName name="CommercendIndustry" localSheetId="14">Table32[CommercendIndustry]</definedName>
    <definedName name="ConsultingProfessionalnServicesGeneral">[1]!Table14[ConsultingProfessionalServicesGeneral]</definedName>
    <definedName name="ConsultingProfessionalServicesGeneral">[1]!Table14[ConsultingProfessionalServicesGeneral]</definedName>
    <definedName name="CorporateTaxes">[2]!Table14[CorporateTaxes]</definedName>
    <definedName name="DomesticAIDS">[2]!Table27[DomesticAIDS]</definedName>
    <definedName name="DomesticGRANTS">[2]!Table29[DomesticGRANTS]</definedName>
    <definedName name="EarningsGeneral">[2]!Table20[EarningsGeneral]</definedName>
    <definedName name="ECON">[1]!Table3[ECONOMIC]</definedName>
    <definedName name="ECONOMIC" localSheetId="9">[1]!Table3[ECONOMIC]</definedName>
    <definedName name="ECONOMIC" localSheetId="5">Table3[ECONOMIC]</definedName>
    <definedName name="ECONOMIC" localSheetId="11">Table3[ECONOMIC]</definedName>
    <definedName name="ECONOMIC" localSheetId="6">Table3[ECONOMIC]</definedName>
    <definedName name="ECONOMIC" localSheetId="14">Table3[ECONOMIC]</definedName>
    <definedName name="Education" localSheetId="5">Table33[Education]</definedName>
    <definedName name="Education" localSheetId="11">Table33[Education]</definedName>
    <definedName name="Education" localSheetId="6">Table33[Education]</definedName>
    <definedName name="Education" localSheetId="14">Table33[Education]</definedName>
    <definedName name="Environment" localSheetId="5">Table34[Environment]</definedName>
    <definedName name="Environment" localSheetId="11">Table34[Environment]</definedName>
    <definedName name="Environment" localSheetId="6">Table34[Environment]</definedName>
    <definedName name="Environment" localSheetId="14">Table34[Environment]</definedName>
    <definedName name="FeesGeneral">[2]!Table16[FeesGeneral]</definedName>
    <definedName name="FinancialChargesGeneral">[1]!Table16[FinancialChargesGeneral]</definedName>
    <definedName name="FinesGeneral">[2]!Table17[FinesGeneral]</definedName>
    <definedName name="ForeignAIDS">[2]!Table28[ForeignAIDS]</definedName>
    <definedName name="ForeignGRANTS">[2]!Table30[ForeignGRANTS]</definedName>
    <definedName name="ForeignGrantsContributions">[1]!Table19[ForeignGrantsnContributions]</definedName>
    <definedName name="FuelnLubricantGeneral">[1]!Table15[FuelnLubricantGeneral]</definedName>
    <definedName name="GovernancendAdministration" localSheetId="5">Table35[GovernancendAdministration]</definedName>
    <definedName name="GovernancendAdministration" localSheetId="11">Table35[GovernancendAdministration]</definedName>
    <definedName name="GovernancendAdministration" localSheetId="6">Table35[GovernancendAdministration]</definedName>
    <definedName name="GovernancendAdministration" localSheetId="14">Table35[GovernancendAdministration]</definedName>
    <definedName name="GovernmentShareofExcessCrudeAccount">[2]!Table11[GovernmentShareofExcessCrudeAccount]</definedName>
    <definedName name="GovernmentShareofFAAC">[2]!Table9[GovernmentShareofFAAC]</definedName>
    <definedName name="GovernmentShareofVAT">[2]!Table10[GovernmentShareofVAT]</definedName>
    <definedName name="Health" localSheetId="5">Table36[Health]</definedName>
    <definedName name="Health" localSheetId="11">Table36[Health]</definedName>
    <definedName name="Health" localSheetId="6">Table36[Health]</definedName>
    <definedName name="Health" localSheetId="14">Table36[Health]</definedName>
    <definedName name="InformationndCommunication" localSheetId="5">Table37[InformationndCommunication]</definedName>
    <definedName name="InformationndCommunication" localSheetId="11">Table37[InformationndCommunication]</definedName>
    <definedName name="InformationndCommunication" localSheetId="6">Table37[InformationndCommunication]</definedName>
    <definedName name="InformationndCommunication" localSheetId="14">Table37[InformationndCommunication]</definedName>
    <definedName name="Infrastructure" localSheetId="5">Table38[Infrastructure]</definedName>
    <definedName name="Infrastructure" localSheetId="11">Table38[Infrastructure]</definedName>
    <definedName name="Infrastructure" localSheetId="6">Table38[Infrastructure]</definedName>
    <definedName name="Infrastructure" localSheetId="14">Table38[Infrastructure]</definedName>
    <definedName name="InterestEarned">[2]!Table25[InterestEarned]</definedName>
    <definedName name="InvestmentIncome">[2]!Table24[InvestmentIncome]</definedName>
    <definedName name="LAW" localSheetId="9">[1]!Table4[LAW]</definedName>
    <definedName name="LAW" localSheetId="5">Table4[LAW]</definedName>
    <definedName name="LAW" localSheetId="11">Table4[LAW]</definedName>
    <definedName name="LAW" localSheetId="6">Table4[LAW]</definedName>
    <definedName name="LAW" localSheetId="14">Table4[LAW]</definedName>
    <definedName name="LAWW">[1]!Table4[LAW]</definedName>
    <definedName name="LicenceGeneral">[2]!Table15[LicenceGeneral]</definedName>
    <definedName name="LocalGrantsnContributions">[1]!Table18[LocalGrantsnContributions]</definedName>
    <definedName name="MaintenanceServicesGeneral">[1]!Table11[MaintenanceServicesGeneral]</definedName>
    <definedName name="MaterialsSuppliesGeneral">[1]!Table10[MaterialsSuppliesGeneral]</definedName>
    <definedName name="MiscellaneousExpensesGeneral">[1]!Table17[MiscellaneousExpensesGeneral]</definedName>
    <definedName name="MTSSSectors" localSheetId="5">Table29[MTSSSectors]</definedName>
    <definedName name="MTSSSectors" localSheetId="11">Table29[MTSSSectors]</definedName>
    <definedName name="MTSSSectors" localSheetId="6">Table29[MTSSSectors]</definedName>
    <definedName name="MTSSSectors" localSheetId="14">Table29[MTSSSectors]</definedName>
    <definedName name="MTSSSectors">Table29[MTSSSectors]</definedName>
    <definedName name="OtherRevenueFromFAAC">[2]!Table12[OtherRevenueFromFAAC]</definedName>
    <definedName name="OtherServicesGeneral">[1]!Table13[OtherServicesGeneral]</definedName>
    <definedName name="OVERHEADCOST">[1]!Table7[OVERHEADCOST]</definedName>
    <definedName name="PersonalTaxes">[2]!Table13[PersonalTaxes]</definedName>
    <definedName name="PERSONNEL" localSheetId="5">Table7[PERSONNEL]</definedName>
    <definedName name="PERSONNEL" localSheetId="11">Table7[PERSONNEL]</definedName>
    <definedName name="PERSONNEL" localSheetId="6">Table7[PERSONNEL]</definedName>
    <definedName name="PERSONNEL" localSheetId="14">Table7[PERSONNEL]</definedName>
    <definedName name="PERSONNEL">Table7[PERSONNEL]</definedName>
    <definedName name="_xlnm.Print_Area" localSheetId="25">'ADMINISTRATION AND SUPPLIES'!$A$1:$Q$24</definedName>
    <definedName name="_xlnm.Print_Area" localSheetId="29">ARREARS!$B$1:$AJ$52</definedName>
    <definedName name="_xlnm.Print_Area" localSheetId="9">Balance!$B$1:$D$4</definedName>
    <definedName name="_xlnm.Print_Area" localSheetId="22">'COMMUNITY HEALTH SERVICES'!$A$1:$R$17</definedName>
    <definedName name="_xlnm.Print_Area" localSheetId="1">DataEntry!$A$1:$H$7</definedName>
    <definedName name="_xlnm.Print_Area" localSheetId="10">'Departmental Estab'!$A$2:$AD$40</definedName>
    <definedName name="_xlnm.Print_Area" localSheetId="17">'Executive Secretary'!$A$1:$R$23</definedName>
    <definedName name="_xlnm.Print_Area" localSheetId="26">'FINANCE AND ACCOUNT'!$A$1:$R$23</definedName>
    <definedName name="_xlnm.Print_Area" localSheetId="19">'MEDICAL LAB.'!$A$1:$R$18</definedName>
    <definedName name="_xlnm.Print_Area" localSheetId="18">'MEDICAL SERVICES'!$A$1:$Q$44</definedName>
    <definedName name="_xlnm.Print_Area" localSheetId="28">'Nominal Roll'!$B$1:$Q$58</definedName>
    <definedName name="_xlnm.Print_Area" localSheetId="20">'NURSING SERVICES'!$A$1:$Q$32</definedName>
    <definedName name="_xlnm.Print_Area" localSheetId="16">'OFFICE OF THE CHAIRMAN'!$B$2:$R$35</definedName>
    <definedName name="_xlnm.Print_Area" localSheetId="15">OverallSummaryDept!$B$1:$N$26</definedName>
    <definedName name="_xlnm.Print_Area" localSheetId="5">OverallSummaryPers_COHEES!$B$1:$N$51</definedName>
    <definedName name="_xlnm.Print_Area" localSheetId="13">'OverallSummaryPers_COHEES II'!$B$1:$N$53</definedName>
    <definedName name="_xlnm.Print_Area" localSheetId="3">'OverallSumPersonnel_General I'!$B$1:$N$53</definedName>
    <definedName name="_xlnm.Print_Area" localSheetId="11">'OverallSumPersonnel_General II'!$B$1:$N$53</definedName>
    <definedName name="_xlnm.Print_Area" localSheetId="23">'PHARMACEUTICAL SERVICES'!$A$1:$Q$17</definedName>
    <definedName name="_xlnm.Print_Area" localSheetId="24">PLANNING!$A$1:$Q$16</definedName>
    <definedName name="_xlnm.Print_Area" localSheetId="27">Promotion!$B$1:$P$45</definedName>
    <definedName name="_xlnm.Print_Area" localSheetId="6">'SalaryAnalysis COHEES I '!$A$1:$AB$31</definedName>
    <definedName name="_xlnm.Print_Area" localSheetId="4">'SalaryAnalysis GENERAL I'!$A$1:$AB$32</definedName>
    <definedName name="_xlnm.Print_Area" localSheetId="12">'SalaryAnalysis General II'!$A$1:$AD$45</definedName>
    <definedName name="_xlnm.Print_Area" localSheetId="14">'SalaryAnalysisCOHEES II '!$A$1:$AE$45</definedName>
    <definedName name="_xlnm.Print_Area" localSheetId="8">Summary!$A$1:$F$28</definedName>
    <definedName name="_xlnm.Print_Area" localSheetId="2">TotalOverallPersonnelWithoutPro!$A$1:$N$52</definedName>
    <definedName name="_xlnm.Print_Area" localSheetId="7">TotalOverallPersonnelWithPromot!$A$1:$N$53</definedName>
    <definedName name="REGIONAL" localSheetId="9">[1]!Table5[REGIONAL]</definedName>
    <definedName name="REGIONAL" localSheetId="5">Table5[REGIONAL]</definedName>
    <definedName name="REGIONAL" localSheetId="11">Table5[REGIONAL]</definedName>
    <definedName name="REGIONAL" localSheetId="6">Table5[REGIONAL]</definedName>
    <definedName name="REGIONAL" localSheetId="14">Table5[REGIONAL]</definedName>
    <definedName name="ReimbursementGeneral">[2]!Table26[ReimbursementGeneral]</definedName>
    <definedName name="RentOnGovernmentBuildingsGeneral">[2]!Table21[RentOnGovernmentBuildingsGeneral]</definedName>
    <definedName name="RentOnLandnOthersGeneral">[2]!Table22[RentOnLandnOthersGeneral]</definedName>
    <definedName name="RepaymentGeneral">[2]!Table23[RepaymentGeneral]</definedName>
    <definedName name="REVENUE">[2]!Table8[REVENUE]</definedName>
    <definedName name="SalariesnWages" localSheetId="5">Table8[SalariesnWages]</definedName>
    <definedName name="SalariesnWages" localSheetId="11">Table8[SalariesnWages]</definedName>
    <definedName name="SalariesnWages" localSheetId="6">Table8[SalariesnWages]</definedName>
    <definedName name="SalariesnWages" localSheetId="14">Table8[SalariesnWages]</definedName>
    <definedName name="SalesGeneral">[2]!Table19[SalesGeneral]</definedName>
    <definedName name="SECTOR" localSheetId="9">[2]!Table1[SECTOR]</definedName>
    <definedName name="SECTOR" localSheetId="5">Table1[SECTOR]</definedName>
    <definedName name="SECTOR" localSheetId="11">Table1[SECTOR]</definedName>
    <definedName name="SECTOR" localSheetId="6">Table1[SECTOR]</definedName>
    <definedName name="SECTOR" localSheetId="14">Table1[SECTOR]</definedName>
    <definedName name="SECTORS">[1]!Table1[SECTOR]</definedName>
    <definedName name="SecurityLawndJustice" localSheetId="5">Table39[SecurityLawndJustice]</definedName>
    <definedName name="SecurityLawndJustice" localSheetId="11">Table39[SecurityLawndJustice]</definedName>
    <definedName name="SecurityLawndJustice" localSheetId="6">Table39[SecurityLawndJustice]</definedName>
    <definedName name="SecurityLawndJustice" localSheetId="14">Table39[SecurityLawndJustice]</definedName>
    <definedName name="SOCIA">[1]!Table6[SOCIAL]</definedName>
    <definedName name="SOCIAL" localSheetId="9">[1]!Table6[SOCIAL]</definedName>
    <definedName name="SOCIAL" localSheetId="5">Table6[SOCIAL]</definedName>
    <definedName name="SOCIAL" localSheetId="11">Table6[SOCIAL]</definedName>
    <definedName name="SOCIAL" localSheetId="6">Table6[SOCIAL]</definedName>
    <definedName name="SOCIAL" localSheetId="14">Table6[SOCIAL]</definedName>
    <definedName name="SocialBenefits" localSheetId="5">Table11[SocialBenefits]</definedName>
    <definedName name="SocialBenefits" localSheetId="11">Table11[SocialBenefits]</definedName>
    <definedName name="SocialBenefits" localSheetId="6">Table11[SocialBenefits]</definedName>
    <definedName name="SocialBenefits" localSheetId="14">Table11[SocialBenefits]</definedName>
    <definedName name="SocialContributions" localSheetId="5">Table10[SocialContributions]</definedName>
    <definedName name="SocialContributions" localSheetId="11">Table10[SocialContributions]</definedName>
    <definedName name="SocialContributions" localSheetId="6">Table10[SocialContributions]</definedName>
    <definedName name="SocialContributions" localSheetId="14">Table10[SocialContributions]</definedName>
    <definedName name="SocialDevelopmentndWelfare" localSheetId="5">Table40[SocialDevelopmentndWelfare]</definedName>
    <definedName name="SocialDevelopmentndWelfare" localSheetId="11">Table40[SocialDevelopmentndWelfare]</definedName>
    <definedName name="SocialDevelopmentndWelfare" localSheetId="6">Table40[SocialDevelopmentndWelfare]</definedName>
    <definedName name="SocialDevelopmentndWelfare" localSheetId="14">Table40[SocialDevelopmentndWelfare]</definedName>
    <definedName name="SubsidyToGovernmentOwnedCompaniesnParastatals">[1]!Table20[SubsidyToGovernmentOwnedCompaniesnParastatals]</definedName>
    <definedName name="SubsidyToPrivateCompanies">[1]!Table21[[SubsidyToPrivateCompanies ]]</definedName>
    <definedName name="TrainingGeneral">[1]!Table12[TrainingGeneral]</definedName>
    <definedName name="TravelnTransportGeneral">[1]!Table8[TravelnTransportGeneral]</definedName>
    <definedName name="UtilitiesGeneral">[1]!Table9[UtilitiesGeneral]</definedName>
    <definedName name="WaterndSanitation" localSheetId="5">Table41[WaterndSanitation]</definedName>
    <definedName name="WaterndSanitation" localSheetId="11">Table41[WaterndSanitation]</definedName>
    <definedName name="WaterndSanitation" localSheetId="6">Table41[WaterndSanitation]</definedName>
    <definedName name="WaterndSanitation" localSheetId="14">Table41[WaterndSanitation]</definedName>
  </definedNames>
  <calcPr calcId="124519"/>
</workbook>
</file>

<file path=xl/calcChain.xml><?xml version="1.0" encoding="utf-8"?>
<calcChain xmlns="http://schemas.openxmlformats.org/spreadsheetml/2006/main">
  <c r="E31" i="33"/>
  <c r="K50" i="28"/>
  <c r="K49" i="27"/>
  <c r="K29"/>
  <c r="L11" i="7"/>
  <c r="Q29" i="30"/>
  <c r="C20" i="40"/>
  <c r="N16" i="41"/>
  <c r="N10" i="36"/>
  <c r="K10"/>
  <c r="H15" i="25"/>
  <c r="H22"/>
  <c r="H27"/>
  <c r="H30"/>
  <c r="G20" i="40"/>
  <c r="AB23" i="8"/>
  <c r="D19" i="41"/>
  <c r="E19"/>
  <c r="F19"/>
  <c r="G19"/>
  <c r="I19"/>
  <c r="J19"/>
  <c r="L19"/>
  <c r="M19"/>
  <c r="C19"/>
  <c r="N15"/>
  <c r="K12"/>
  <c r="K9"/>
  <c r="N9"/>
  <c r="E19" i="29"/>
  <c r="D20" i="40"/>
  <c r="E20"/>
  <c r="H19" i="29" s="1"/>
  <c r="F20" i="40"/>
  <c r="H20"/>
  <c r="I20"/>
  <c r="K20"/>
  <c r="L20"/>
  <c r="D19" i="29"/>
  <c r="J19" i="40"/>
  <c r="J18"/>
  <c r="D12" i="39"/>
  <c r="E12"/>
  <c r="F12"/>
  <c r="G12"/>
  <c r="H12"/>
  <c r="I12"/>
  <c r="J12"/>
  <c r="K12"/>
  <c r="L12"/>
  <c r="M12"/>
  <c r="C12"/>
  <c r="J10"/>
  <c r="H13" i="38"/>
  <c r="I13"/>
  <c r="J13"/>
  <c r="K13"/>
  <c r="L13"/>
  <c r="M13"/>
  <c r="G13"/>
  <c r="D13"/>
  <c r="E13"/>
  <c r="F13"/>
  <c r="C13"/>
  <c r="C12"/>
  <c r="M12"/>
  <c r="L28" i="36"/>
  <c r="M28"/>
  <c r="H28"/>
  <c r="I28"/>
  <c r="F28"/>
  <c r="C28"/>
  <c r="D28"/>
  <c r="I10" i="35"/>
  <c r="J10" s="1"/>
  <c r="K10" i="34"/>
  <c r="J10"/>
  <c r="D31" i="33"/>
  <c r="C31"/>
  <c r="H31"/>
  <c r="K31"/>
  <c r="L31"/>
  <c r="G31"/>
  <c r="J20"/>
  <c r="I10"/>
  <c r="J10" s="1"/>
  <c r="M9"/>
  <c r="M18"/>
  <c r="K10" i="32"/>
  <c r="N10"/>
  <c r="F21"/>
  <c r="K17"/>
  <c r="I31" i="33" l="1"/>
  <c r="D21" i="32"/>
  <c r="E21"/>
  <c r="H21"/>
  <c r="I21"/>
  <c r="J21"/>
  <c r="K21"/>
  <c r="L21"/>
  <c r="M21"/>
  <c r="C21"/>
  <c r="M25" i="33"/>
  <c r="J30"/>
  <c r="J25"/>
  <c r="H12" i="37"/>
  <c r="I15" i="11"/>
  <c r="H15"/>
  <c r="I12" i="34"/>
  <c r="H11" i="35"/>
  <c r="I12" i="37"/>
  <c r="K9" i="36"/>
  <c r="N9"/>
  <c r="E11" i="35"/>
  <c r="M29" i="33"/>
  <c r="N13" i="32" l="1"/>
  <c r="K13"/>
  <c r="C12" i="34"/>
  <c r="M28" i="33"/>
  <c r="J28"/>
  <c r="K22" i="28"/>
  <c r="H50"/>
  <c r="G50"/>
  <c r="J28" i="36"/>
  <c r="H27" i="28" l="1"/>
  <c r="H22"/>
  <c r="H15"/>
  <c r="I18" i="27"/>
  <c r="I22"/>
  <c r="H13" i="41"/>
  <c r="H19" s="1"/>
  <c r="D12" i="37"/>
  <c r="D13" i="29"/>
  <c r="F15" i="11"/>
  <c r="S18" i="14"/>
  <c r="H30" i="28" l="1"/>
  <c r="M26" i="13"/>
  <c r="M25"/>
  <c r="M24"/>
  <c r="M23"/>
  <c r="M21"/>
  <c r="M20"/>
  <c r="M19"/>
  <c r="M18"/>
  <c r="M17"/>
  <c r="M16"/>
  <c r="M14"/>
  <c r="M13"/>
  <c r="M12"/>
  <c r="M11"/>
  <c r="M10"/>
  <c r="M9"/>
  <c r="N14"/>
  <c r="L9"/>
  <c r="N9" s="1"/>
  <c r="L10"/>
  <c r="N10" s="1"/>
  <c r="L11"/>
  <c r="N11" s="1"/>
  <c r="L13"/>
  <c r="N13" s="1"/>
  <c r="L14"/>
  <c r="L26"/>
  <c r="L25"/>
  <c r="L24"/>
  <c r="L23"/>
  <c r="L21"/>
  <c r="L20"/>
  <c r="L19"/>
  <c r="L18"/>
  <c r="L17"/>
  <c r="L16"/>
  <c r="L12"/>
  <c r="N12" s="1"/>
  <c r="K11"/>
  <c r="K10"/>
  <c r="K9"/>
  <c r="K10" i="26"/>
  <c r="K9"/>
  <c r="K8"/>
  <c r="AD22" i="31"/>
  <c r="S25" i="30"/>
  <c r="M19" i="26"/>
  <c r="R22" i="8"/>
  <c r="J12" i="34"/>
  <c r="M12"/>
  <c r="H12"/>
  <c r="F12"/>
  <c r="N12" i="39"/>
  <c r="M14" i="33"/>
  <c r="M16" i="32"/>
  <c r="L16"/>
  <c r="M25" i="26"/>
  <c r="M24"/>
  <c r="M23"/>
  <c r="M22"/>
  <c r="M20"/>
  <c r="M18"/>
  <c r="M17"/>
  <c r="M16"/>
  <c r="M15"/>
  <c r="M13"/>
  <c r="M12"/>
  <c r="M11"/>
  <c r="M9"/>
  <c r="L25"/>
  <c r="L24"/>
  <c r="L23"/>
  <c r="L22"/>
  <c r="L20"/>
  <c r="L19"/>
  <c r="L18"/>
  <c r="L17"/>
  <c r="L16"/>
  <c r="L15"/>
  <c r="N16" i="32" l="1"/>
  <c r="L21" i="26"/>
  <c r="N15" i="13"/>
  <c r="M15"/>
  <c r="L13" i="26"/>
  <c r="L12"/>
  <c r="L11"/>
  <c r="L9"/>
  <c r="H26" i="27"/>
  <c r="H29" s="1"/>
  <c r="H49" s="1"/>
  <c r="H21"/>
  <c r="H14"/>
  <c r="F12" i="29" l="1"/>
  <c r="J27" i="28"/>
  <c r="J22"/>
  <c r="J15"/>
  <c r="J14" i="27"/>
  <c r="J30" i="28" l="1"/>
  <c r="L12" i="34"/>
  <c r="N9" i="26"/>
  <c r="N10"/>
  <c r="N11"/>
  <c r="N12"/>
  <c r="N13"/>
  <c r="L14"/>
  <c r="M14"/>
  <c r="N15"/>
  <c r="N16"/>
  <c r="N17"/>
  <c r="N18"/>
  <c r="N19"/>
  <c r="N20"/>
  <c r="M21"/>
  <c r="N22"/>
  <c r="N23"/>
  <c r="N24"/>
  <c r="N25"/>
  <c r="L26"/>
  <c r="M26"/>
  <c r="AB9" i="30"/>
  <c r="AB10"/>
  <c r="AB11"/>
  <c r="AB12"/>
  <c r="AB13"/>
  <c r="AB14"/>
  <c r="AB15"/>
  <c r="AB16"/>
  <c r="AB17"/>
  <c r="AB18"/>
  <c r="AB19"/>
  <c r="AB20"/>
  <c r="AB21"/>
  <c r="AB22"/>
  <c r="AB23"/>
  <c r="AB24"/>
  <c r="AB8"/>
  <c r="L27" i="13"/>
  <c r="AA25" i="30"/>
  <c r="N24" i="13"/>
  <c r="N25"/>
  <c r="N26"/>
  <c r="N23"/>
  <c r="N17"/>
  <c r="N18"/>
  <c r="N19"/>
  <c r="N20"/>
  <c r="N21"/>
  <c r="N16"/>
  <c r="L22"/>
  <c r="L15"/>
  <c r="R10" i="31"/>
  <c r="K12" i="13" s="1"/>
  <c r="R11" i="31"/>
  <c r="K13" i="13" s="1"/>
  <c r="R12" i="31"/>
  <c r="K14" i="13" s="1"/>
  <c r="R13" i="31"/>
  <c r="K16" i="13" s="1"/>
  <c r="R14" i="31"/>
  <c r="K17" i="13" s="1"/>
  <c r="R15" i="31"/>
  <c r="K18" i="13" s="1"/>
  <c r="R16" i="31"/>
  <c r="K19" i="13" s="1"/>
  <c r="R17" i="31"/>
  <c r="K20" i="13" s="1"/>
  <c r="R18" i="31"/>
  <c r="K21" i="13" s="1"/>
  <c r="R19" i="31"/>
  <c r="K23" i="13" s="1"/>
  <c r="R20" i="31"/>
  <c r="K24" i="13" s="1"/>
  <c r="R21" i="31"/>
  <c r="K25" i="13" s="1"/>
  <c r="R22" i="31"/>
  <c r="K26" i="13" s="1"/>
  <c r="R23" i="31"/>
  <c r="K15" i="13"/>
  <c r="K22" l="1"/>
  <c r="K27"/>
  <c r="R25" i="31"/>
  <c r="N22" i="13"/>
  <c r="L30"/>
  <c r="M29" i="26"/>
  <c r="N14"/>
  <c r="N26"/>
  <c r="N21"/>
  <c r="L29"/>
  <c r="N27" i="13"/>
  <c r="M27"/>
  <c r="M22"/>
  <c r="K30" l="1"/>
  <c r="N30"/>
  <c r="N29" i="26"/>
  <c r="M30" i="13"/>
  <c r="I26" i="27" l="1"/>
  <c r="I21"/>
  <c r="I14"/>
  <c r="J26"/>
  <c r="G26"/>
  <c r="G21"/>
  <c r="G14"/>
  <c r="M28" i="25"/>
  <c r="M28" i="28" s="1"/>
  <c r="M28" i="7"/>
  <c r="M27" i="27" s="1"/>
  <c r="T25" i="31"/>
  <c r="U25"/>
  <c r="V25"/>
  <c r="W25"/>
  <c r="X25"/>
  <c r="Y25"/>
  <c r="Z25"/>
  <c r="S25"/>
  <c r="R8" i="14"/>
  <c r="R7"/>
  <c r="F21" i="29"/>
  <c r="N21" i="36"/>
  <c r="K21"/>
  <c r="N13"/>
  <c r="K8"/>
  <c r="K14" i="11"/>
  <c r="K13"/>
  <c r="I14" i="29"/>
  <c r="K11" i="35"/>
  <c r="L14" i="29" s="1"/>
  <c r="G11" i="35"/>
  <c r="G14" i="29" s="1"/>
  <c r="K17" i="41"/>
  <c r="N11"/>
  <c r="K11"/>
  <c r="K19" s="1"/>
  <c r="M15" i="40"/>
  <c r="J15"/>
  <c r="J11"/>
  <c r="J14"/>
  <c r="J16"/>
  <c r="M11"/>
  <c r="M12"/>
  <c r="M13"/>
  <c r="M14"/>
  <c r="M17"/>
  <c r="M11" i="39"/>
  <c r="J11"/>
  <c r="M9"/>
  <c r="N11" i="37"/>
  <c r="M9" i="38"/>
  <c r="J10"/>
  <c r="G16" i="29"/>
  <c r="I10"/>
  <c r="J15" i="11"/>
  <c r="J10" i="29" s="1"/>
  <c r="L15" i="11"/>
  <c r="L10" i="29" s="1"/>
  <c r="M15" i="11"/>
  <c r="M10" i="29" s="1"/>
  <c r="G10"/>
  <c r="J12" i="37"/>
  <c r="J16" i="29" s="1"/>
  <c r="L12" i="37"/>
  <c r="L16" i="29" s="1"/>
  <c r="M12" i="37"/>
  <c r="M16" i="29" s="1"/>
  <c r="I16"/>
  <c r="N25" i="36"/>
  <c r="K25"/>
  <c r="N22"/>
  <c r="K23"/>
  <c r="K10" i="37"/>
  <c r="N9"/>
  <c r="K12"/>
  <c r="N18" i="36"/>
  <c r="K18"/>
  <c r="N17"/>
  <c r="K17"/>
  <c r="N15"/>
  <c r="K15"/>
  <c r="N14"/>
  <c r="K14"/>
  <c r="N8"/>
  <c r="L11" i="35"/>
  <c r="M14" i="29" s="1"/>
  <c r="I11" i="35"/>
  <c r="J14" i="29" s="1"/>
  <c r="M10" i="35"/>
  <c r="M9"/>
  <c r="M11" s="1"/>
  <c r="G13" i="29"/>
  <c r="N11" i="34"/>
  <c r="K11"/>
  <c r="N9"/>
  <c r="N12" s="1"/>
  <c r="K12"/>
  <c r="G12"/>
  <c r="I13" i="29"/>
  <c r="J13"/>
  <c r="L13"/>
  <c r="M13"/>
  <c r="O12" i="34"/>
  <c r="Q12"/>
  <c r="R12"/>
  <c r="M30" i="33"/>
  <c r="M20"/>
  <c r="N14" i="11"/>
  <c r="N13"/>
  <c r="N12"/>
  <c r="N11"/>
  <c r="N10"/>
  <c r="K11"/>
  <c r="K12"/>
  <c r="K10"/>
  <c r="N10" i="41"/>
  <c r="N12"/>
  <c r="N14"/>
  <c r="M11" i="33"/>
  <c r="J11"/>
  <c r="J31" s="1"/>
  <c r="K12" i="32"/>
  <c r="K11"/>
  <c r="N15"/>
  <c r="N17"/>
  <c r="N21"/>
  <c r="N12"/>
  <c r="N11"/>
  <c r="I29" i="27" l="1"/>
  <c r="J20" i="40"/>
  <c r="M20"/>
  <c r="N28" i="36"/>
  <c r="K28"/>
  <c r="G29" i="27"/>
  <c r="G49" s="1"/>
  <c r="N19" i="41"/>
  <c r="I12" i="29"/>
  <c r="N15" i="11"/>
  <c r="D20" i="29"/>
  <c r="G12"/>
  <c r="M17"/>
  <c r="I17"/>
  <c r="G19"/>
  <c r="I19"/>
  <c r="M19"/>
  <c r="L17"/>
  <c r="J12"/>
  <c r="M12"/>
  <c r="J17"/>
  <c r="N10"/>
  <c r="J21" i="27"/>
  <c r="J29" s="1"/>
  <c r="J11" i="35"/>
  <c r="N16" i="29"/>
  <c r="M18"/>
  <c r="J18"/>
  <c r="L18"/>
  <c r="I18"/>
  <c r="G18"/>
  <c r="K15" i="11"/>
  <c r="J19" i="29"/>
  <c r="L11"/>
  <c r="N14"/>
  <c r="N13"/>
  <c r="K16"/>
  <c r="K14"/>
  <c r="K13"/>
  <c r="K10"/>
  <c r="M20"/>
  <c r="L20"/>
  <c r="I20"/>
  <c r="J20"/>
  <c r="G20"/>
  <c r="N12" i="37"/>
  <c r="G17" i="29"/>
  <c r="L15"/>
  <c r="J15"/>
  <c r="M15"/>
  <c r="I15"/>
  <c r="G15"/>
  <c r="G11"/>
  <c r="M11"/>
  <c r="J11"/>
  <c r="I11"/>
  <c r="D11" i="35"/>
  <c r="D12" i="34"/>
  <c r="N18" i="29" l="1"/>
  <c r="N20"/>
  <c r="J21"/>
  <c r="N17"/>
  <c r="K17"/>
  <c r="L19"/>
  <c r="K19"/>
  <c r="K12"/>
  <c r="N11"/>
  <c r="M21"/>
  <c r="K20"/>
  <c r="I21"/>
  <c r="K18"/>
  <c r="G21"/>
  <c r="N15"/>
  <c r="K15"/>
  <c r="K11"/>
  <c r="H20"/>
  <c r="E20"/>
  <c r="K21" l="1"/>
  <c r="N19"/>
  <c r="Z25" i="30"/>
  <c r="Y25"/>
  <c r="X25"/>
  <c r="W25"/>
  <c r="V25"/>
  <c r="U25"/>
  <c r="T25"/>
  <c r="Q25"/>
  <c r="P25"/>
  <c r="O25"/>
  <c r="N25"/>
  <c r="M25"/>
  <c r="L25"/>
  <c r="K25"/>
  <c r="J25"/>
  <c r="I25"/>
  <c r="H25"/>
  <c r="G25"/>
  <c r="F25"/>
  <c r="E25"/>
  <c r="D25"/>
  <c r="C25"/>
  <c r="B25"/>
  <c r="R23"/>
  <c r="R22"/>
  <c r="K25" i="26" s="1"/>
  <c r="R21" i="30"/>
  <c r="K24" i="26" s="1"/>
  <c r="R20" i="30"/>
  <c r="K23" i="26" s="1"/>
  <c r="R19" i="30"/>
  <c r="K22" i="26" s="1"/>
  <c r="R18" i="30"/>
  <c r="K20" i="26" s="1"/>
  <c r="R17" i="30"/>
  <c r="K19" i="26" s="1"/>
  <c r="R16" i="30"/>
  <c r="K18" i="26" s="1"/>
  <c r="R15" i="30"/>
  <c r="K17" i="26" s="1"/>
  <c r="R14" i="30"/>
  <c r="K16" i="26" s="1"/>
  <c r="R13" i="30"/>
  <c r="K15" i="26" s="1"/>
  <c r="R12" i="30"/>
  <c r="K13" i="26" s="1"/>
  <c r="R11" i="30"/>
  <c r="K12" i="26" s="1"/>
  <c r="R10" i="30"/>
  <c r="K11" i="26" s="1"/>
  <c r="AB7" i="30"/>
  <c r="K21" i="26" l="1"/>
  <c r="K14"/>
  <c r="K26"/>
  <c r="AB25" i="30"/>
  <c r="AB26" s="1"/>
  <c r="R25"/>
  <c r="E18" i="29"/>
  <c r="H18"/>
  <c r="D18"/>
  <c r="C12" i="37"/>
  <c r="D16" i="29" s="1"/>
  <c r="H14"/>
  <c r="C11" i="35"/>
  <c r="D14" i="29" s="1"/>
  <c r="E13"/>
  <c r="E12" i="34"/>
  <c r="H13" i="29"/>
  <c r="H11"/>
  <c r="D11"/>
  <c r="D15" i="11"/>
  <c r="E10" i="29" s="1"/>
  <c r="E15" i="11"/>
  <c r="H10" i="29"/>
  <c r="K29" i="26" l="1"/>
  <c r="H15" i="29"/>
  <c r="D17"/>
  <c r="H17"/>
  <c r="D12"/>
  <c r="E12"/>
  <c r="H12"/>
  <c r="E17"/>
  <c r="E15"/>
  <c r="D15"/>
  <c r="E28" i="36"/>
  <c r="E14" i="29"/>
  <c r="E11"/>
  <c r="E21" l="1"/>
  <c r="D10"/>
  <c r="D21" s="1"/>
  <c r="F12" i="37" l="1"/>
  <c r="H16" i="29" s="1"/>
  <c r="H21" s="1"/>
  <c r="R7" i="8" l="1"/>
  <c r="R8"/>
  <c r="R9"/>
  <c r="R10"/>
  <c r="R11"/>
  <c r="R12"/>
  <c r="R13"/>
  <c r="R14"/>
  <c r="R15"/>
  <c r="R16"/>
  <c r="R17"/>
  <c r="R18"/>
  <c r="R19"/>
  <c r="R20"/>
  <c r="R21"/>
  <c r="R6"/>
  <c r="AC25" i="31" l="1"/>
  <c r="AC26" s="1"/>
  <c r="AB25"/>
  <c r="AB26" s="1"/>
  <c r="AA26"/>
  <c r="Z26"/>
  <c r="AD24"/>
  <c r="AD23"/>
  <c r="Y26"/>
  <c r="AA26" i="30"/>
  <c r="Z26"/>
  <c r="AD8" i="31" l="1"/>
  <c r="AD16"/>
  <c r="AD17"/>
  <c r="AD12"/>
  <c r="AD13"/>
  <c r="AD20"/>
  <c r="AD7"/>
  <c r="AD11"/>
  <c r="AD15"/>
  <c r="AD19"/>
  <c r="S26"/>
  <c r="AD9"/>
  <c r="AD10"/>
  <c r="AD14"/>
  <c r="AD18"/>
  <c r="X26"/>
  <c r="V26"/>
  <c r="Y26" i="30"/>
  <c r="X26"/>
  <c r="T26"/>
  <c r="U26"/>
  <c r="S26"/>
  <c r="W26"/>
  <c r="AD21" i="31" l="1"/>
  <c r="T26"/>
  <c r="U26"/>
  <c r="W26"/>
  <c r="V26" i="30"/>
  <c r="E32" i="16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D32"/>
  <c r="AD25" i="31" l="1"/>
  <c r="AD26" s="1"/>
  <c r="L49" i="26"/>
  <c r="K49"/>
  <c r="L47"/>
  <c r="J47"/>
  <c r="J49" s="1"/>
  <c r="I47"/>
  <c r="I49" s="1"/>
  <c r="H47"/>
  <c r="H49" s="1"/>
  <c r="G47"/>
  <c r="G49" s="1"/>
  <c r="F47"/>
  <c r="F49" s="1"/>
  <c r="E47"/>
  <c r="E49" s="1"/>
  <c r="D47"/>
  <c r="D49" s="1"/>
  <c r="M45"/>
  <c r="N45" s="1"/>
  <c r="M44"/>
  <c r="N44" s="1"/>
  <c r="M43"/>
  <c r="N43" s="1"/>
  <c r="M42"/>
  <c r="N42" s="1"/>
  <c r="M41"/>
  <c r="N41" s="1"/>
  <c r="M40"/>
  <c r="N40" s="1"/>
  <c r="M39"/>
  <c r="N39" s="1"/>
  <c r="M38"/>
  <c r="N38" s="1"/>
  <c r="M37"/>
  <c r="N37" s="1"/>
  <c r="M36"/>
  <c r="M47" s="1"/>
  <c r="M49" s="1"/>
  <c r="L48" i="25"/>
  <c r="J48"/>
  <c r="I48"/>
  <c r="H48"/>
  <c r="G48"/>
  <c r="F48"/>
  <c r="E48"/>
  <c r="D48"/>
  <c r="M46"/>
  <c r="N46" s="1"/>
  <c r="M45"/>
  <c r="N45" s="1"/>
  <c r="M44"/>
  <c r="N44" s="1"/>
  <c r="M43"/>
  <c r="N43" s="1"/>
  <c r="M42"/>
  <c r="N42" s="1"/>
  <c r="M41"/>
  <c r="N41" s="1"/>
  <c r="M40"/>
  <c r="N40" s="1"/>
  <c r="M39"/>
  <c r="N39" s="1"/>
  <c r="M38"/>
  <c r="N38" s="1"/>
  <c r="N34"/>
  <c r="N32"/>
  <c r="N29"/>
  <c r="L28"/>
  <c r="J27"/>
  <c r="F27"/>
  <c r="E27"/>
  <c r="D27"/>
  <c r="J22"/>
  <c r="F22"/>
  <c r="E22"/>
  <c r="D22"/>
  <c r="J15"/>
  <c r="F15"/>
  <c r="E15"/>
  <c r="D15"/>
  <c r="N28" l="1"/>
  <c r="L28" i="28"/>
  <c r="E30" i="25"/>
  <c r="E50" s="1"/>
  <c r="D30"/>
  <c r="H50"/>
  <c r="F30"/>
  <c r="F50" s="1"/>
  <c r="G50"/>
  <c r="J30"/>
  <c r="J50" s="1"/>
  <c r="I50"/>
  <c r="N36" i="26"/>
  <c r="N47" s="1"/>
  <c r="N49" s="1"/>
  <c r="D50" i="25"/>
  <c r="N28" i="28" l="1"/>
  <c r="AJ12" i="16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11"/>
  <c r="AD52" l="1"/>
  <c r="P51"/>
  <c r="P49"/>
  <c r="P48"/>
  <c r="P47"/>
  <c r="P46"/>
  <c r="P45"/>
  <c r="P44"/>
  <c r="P43"/>
  <c r="P42"/>
  <c r="P41"/>
  <c r="P40"/>
  <c r="P39"/>
  <c r="P38"/>
  <c r="P37"/>
  <c r="P36"/>
  <c r="P35"/>
  <c r="P34"/>
  <c r="P33"/>
  <c r="P31"/>
  <c r="P30"/>
  <c r="P28"/>
  <c r="P27"/>
  <c r="P26"/>
  <c r="P25"/>
  <c r="P23"/>
  <c r="P22"/>
  <c r="P21"/>
  <c r="P20"/>
  <c r="P19"/>
  <c r="P18"/>
  <c r="P12"/>
  <c r="P17" s="1"/>
  <c r="P13"/>
  <c r="P14"/>
  <c r="P15"/>
  <c r="P16"/>
  <c r="P11"/>
  <c r="E52"/>
  <c r="F52"/>
  <c r="G52"/>
  <c r="H52"/>
  <c r="I52"/>
  <c r="J52"/>
  <c r="K52"/>
  <c r="L52"/>
  <c r="M52"/>
  <c r="N52"/>
  <c r="O52"/>
  <c r="Q52"/>
  <c r="R52"/>
  <c r="S52"/>
  <c r="T52"/>
  <c r="U52"/>
  <c r="V52"/>
  <c r="W52"/>
  <c r="X52"/>
  <c r="Y52"/>
  <c r="Z52"/>
  <c r="AA52"/>
  <c r="E50"/>
  <c r="F50"/>
  <c r="G50"/>
  <c r="H50"/>
  <c r="I50"/>
  <c r="J50"/>
  <c r="K50"/>
  <c r="L50"/>
  <c r="M50"/>
  <c r="N50"/>
  <c r="O50"/>
  <c r="Q50"/>
  <c r="R50"/>
  <c r="S50"/>
  <c r="T50"/>
  <c r="U50"/>
  <c r="V50"/>
  <c r="W50"/>
  <c r="X50"/>
  <c r="Y50"/>
  <c r="Z50"/>
  <c r="AA50"/>
  <c r="AB50"/>
  <c r="AD50"/>
  <c r="AE50"/>
  <c r="AF50"/>
  <c r="AG50"/>
  <c r="AH50"/>
  <c r="AI50"/>
  <c r="D50"/>
  <c r="P50" s="1"/>
  <c r="D52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D29"/>
  <c r="AE29"/>
  <c r="AF29"/>
  <c r="AG29"/>
  <c r="AH29"/>
  <c r="AI29"/>
  <c r="D29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D24"/>
  <c r="AE24"/>
  <c r="AF24"/>
  <c r="AG24"/>
  <c r="AH24"/>
  <c r="AI24"/>
  <c r="E17"/>
  <c r="F17"/>
  <c r="G17"/>
  <c r="H17"/>
  <c r="I17"/>
  <c r="J17"/>
  <c r="K17"/>
  <c r="L17"/>
  <c r="M17"/>
  <c r="N17"/>
  <c r="O17"/>
  <c r="Q17"/>
  <c r="R17"/>
  <c r="S17"/>
  <c r="T17"/>
  <c r="U17"/>
  <c r="V17"/>
  <c r="W17"/>
  <c r="X17"/>
  <c r="Y17"/>
  <c r="Z17"/>
  <c r="AA17"/>
  <c r="AB17"/>
  <c r="AD17"/>
  <c r="AE17"/>
  <c r="AF17"/>
  <c r="AG17"/>
  <c r="AH17"/>
  <c r="AI17"/>
  <c r="D17"/>
  <c r="AB52" l="1"/>
  <c r="AC52" s="1"/>
  <c r="P52"/>
  <c r="AD24" i="14"/>
  <c r="AA25"/>
  <c r="AA24" i="8"/>
  <c r="AE52" i="16" l="1"/>
  <c r="L48" i="13"/>
  <c r="J48"/>
  <c r="I48"/>
  <c r="H48"/>
  <c r="G48"/>
  <c r="F48"/>
  <c r="E48"/>
  <c r="D48"/>
  <c r="M46"/>
  <c r="N46" s="1"/>
  <c r="M45"/>
  <c r="N45" s="1"/>
  <c r="M44"/>
  <c r="N44" s="1"/>
  <c r="M43"/>
  <c r="N43" s="1"/>
  <c r="M42"/>
  <c r="N42" s="1"/>
  <c r="M41"/>
  <c r="N41" s="1"/>
  <c r="M40"/>
  <c r="N40" s="1"/>
  <c r="M39"/>
  <c r="N39" s="1"/>
  <c r="M38"/>
  <c r="N38" s="1"/>
  <c r="J50"/>
  <c r="F50"/>
  <c r="H50"/>
  <c r="G50"/>
  <c r="D50"/>
  <c r="D15" i="7"/>
  <c r="D22"/>
  <c r="D27"/>
  <c r="D48"/>
  <c r="AF52" i="16" l="1"/>
  <c r="D30" i="7"/>
  <c r="D50" s="1"/>
  <c r="E50" i="13"/>
  <c r="I50"/>
  <c r="B2" i="15"/>
  <c r="AG52" i="16" l="1"/>
  <c r="AC25" i="14"/>
  <c r="AC26" s="1"/>
  <c r="AB25"/>
  <c r="AB26" s="1"/>
  <c r="AA26"/>
  <c r="Q25"/>
  <c r="P25"/>
  <c r="O25"/>
  <c r="N25"/>
  <c r="M25"/>
  <c r="L25"/>
  <c r="K25"/>
  <c r="J25"/>
  <c r="I25"/>
  <c r="H25"/>
  <c r="G25"/>
  <c r="F25"/>
  <c r="E25"/>
  <c r="D25"/>
  <c r="C25"/>
  <c r="B25"/>
  <c r="AD23"/>
  <c r="R23"/>
  <c r="K28" i="25" s="1"/>
  <c r="S22" i="14"/>
  <c r="Z22" s="1"/>
  <c r="R22"/>
  <c r="S21"/>
  <c r="Z21" s="1"/>
  <c r="R21"/>
  <c r="S20"/>
  <c r="Z20" s="1"/>
  <c r="R20"/>
  <c r="K24" i="25" s="1"/>
  <c r="S19" i="14"/>
  <c r="Z19" s="1"/>
  <c r="R19"/>
  <c r="K23" i="25" s="1"/>
  <c r="Z18" i="14"/>
  <c r="R18"/>
  <c r="K21" i="25" s="1"/>
  <c r="S17" i="14"/>
  <c r="R17"/>
  <c r="K20" i="25" s="1"/>
  <c r="S16" i="14"/>
  <c r="R16"/>
  <c r="K19" i="25" s="1"/>
  <c r="S15" i="14"/>
  <c r="Z15" s="1"/>
  <c r="R15"/>
  <c r="K18" i="25" s="1"/>
  <c r="S14" i="14"/>
  <c r="Z14" s="1"/>
  <c r="R14"/>
  <c r="K17" i="25" s="1"/>
  <c r="S13" i="14"/>
  <c r="Z13" s="1"/>
  <c r="R13"/>
  <c r="K16" i="25" s="1"/>
  <c r="S12" i="14"/>
  <c r="R12"/>
  <c r="K14" i="25" s="1"/>
  <c r="S11" i="14"/>
  <c r="R11"/>
  <c r="K13" i="25" s="1"/>
  <c r="S10" i="14"/>
  <c r="Z10" s="1"/>
  <c r="R10"/>
  <c r="K12" i="25" s="1"/>
  <c r="S9" i="14"/>
  <c r="R9"/>
  <c r="K11" i="25" s="1"/>
  <c r="S8" i="14"/>
  <c r="V8" s="1"/>
  <c r="K10" i="25"/>
  <c r="S7" i="14"/>
  <c r="K9" i="25"/>
  <c r="K22" l="1"/>
  <c r="L11"/>
  <c r="L11" i="28" s="1"/>
  <c r="Z9" i="14"/>
  <c r="Z12"/>
  <c r="L14" i="25"/>
  <c r="L14" i="28" s="1"/>
  <c r="L20" i="25"/>
  <c r="L20" i="28" s="1"/>
  <c r="Z17" i="14"/>
  <c r="W11"/>
  <c r="L13" i="25"/>
  <c r="L13" i="28" s="1"/>
  <c r="Z11" i="14"/>
  <c r="L19" i="25"/>
  <c r="L19" i="28" s="1"/>
  <c r="Z16" i="14"/>
  <c r="U7"/>
  <c r="Z7"/>
  <c r="L10" i="25"/>
  <c r="L10" i="28" s="1"/>
  <c r="Z8" i="14"/>
  <c r="V12"/>
  <c r="L17" i="25"/>
  <c r="L17" i="28" s="1"/>
  <c r="V7" i="14"/>
  <c r="L9" i="25"/>
  <c r="L9" i="28" s="1"/>
  <c r="W10" i="14"/>
  <c r="L12" i="25"/>
  <c r="L12" i="28" s="1"/>
  <c r="L16" i="25"/>
  <c r="L16" i="28" s="1"/>
  <c r="L18" i="25"/>
  <c r="L18" i="28" s="1"/>
  <c r="W21" i="14"/>
  <c r="L25" i="25"/>
  <c r="L25" i="28" s="1"/>
  <c r="Y21" i="14"/>
  <c r="K25" i="25"/>
  <c r="K15"/>
  <c r="W19" i="14"/>
  <c r="L23" i="25"/>
  <c r="L23" i="28" s="1"/>
  <c r="X20" i="14"/>
  <c r="L24" i="25"/>
  <c r="L24" i="28" s="1"/>
  <c r="U22" i="14"/>
  <c r="L26" i="25"/>
  <c r="L26" i="28" s="1"/>
  <c r="Y22" i="14"/>
  <c r="K26" i="25"/>
  <c r="X22" i="14"/>
  <c r="V18"/>
  <c r="L21" i="25"/>
  <c r="L21" i="28" s="1"/>
  <c r="AH52" i="16"/>
  <c r="W14" i="14"/>
  <c r="V16"/>
  <c r="U9"/>
  <c r="U13"/>
  <c r="W15"/>
  <c r="U17"/>
  <c r="U21"/>
  <c r="T10"/>
  <c r="U15"/>
  <c r="R25"/>
  <c r="U10"/>
  <c r="U11"/>
  <c r="V15"/>
  <c r="T18"/>
  <c r="U19"/>
  <c r="V20"/>
  <c r="V21"/>
  <c r="T22"/>
  <c r="V10"/>
  <c r="V11"/>
  <c r="U18"/>
  <c r="V19"/>
  <c r="U14"/>
  <c r="V14"/>
  <c r="S25"/>
  <c r="S26" s="1"/>
  <c r="T14"/>
  <c r="W17"/>
  <c r="T7"/>
  <c r="U8"/>
  <c r="V9"/>
  <c r="T11"/>
  <c r="U12"/>
  <c r="V13"/>
  <c r="T15"/>
  <c r="U16"/>
  <c r="V17"/>
  <c r="W18"/>
  <c r="T19"/>
  <c r="U20"/>
  <c r="Y20"/>
  <c r="T21"/>
  <c r="X21"/>
  <c r="W22"/>
  <c r="W8"/>
  <c r="T9"/>
  <c r="W12"/>
  <c r="T13"/>
  <c r="W16"/>
  <c r="T17"/>
  <c r="W20"/>
  <c r="W9"/>
  <c r="W13"/>
  <c r="W7"/>
  <c r="T8"/>
  <c r="T12"/>
  <c r="T16"/>
  <c r="T20"/>
  <c r="V22"/>
  <c r="L15" i="28" l="1"/>
  <c r="L27"/>
  <c r="L22"/>
  <c r="M20" i="25"/>
  <c r="AD19" i="14"/>
  <c r="M18" i="25"/>
  <c r="M17"/>
  <c r="M12"/>
  <c r="M12" i="28" s="1"/>
  <c r="N12" s="1"/>
  <c r="K27" i="25"/>
  <c r="M9"/>
  <c r="M9" i="28" s="1"/>
  <c r="K30" i="25"/>
  <c r="K50" s="1"/>
  <c r="M11"/>
  <c r="M19"/>
  <c r="M25"/>
  <c r="M25" i="28" s="1"/>
  <c r="N25" s="1"/>
  <c r="AD8" i="14"/>
  <c r="M10" i="25"/>
  <c r="AD17" i="14"/>
  <c r="M13" i="25"/>
  <c r="M13" i="28" s="1"/>
  <c r="N13" s="1"/>
  <c r="Z25" i="14"/>
  <c r="Z26" s="1"/>
  <c r="N25" i="25"/>
  <c r="M23"/>
  <c r="L27"/>
  <c r="M26"/>
  <c r="X25" i="14"/>
  <c r="X26" s="1"/>
  <c r="AD18"/>
  <c r="M21" i="25"/>
  <c r="L22"/>
  <c r="M16"/>
  <c r="M14"/>
  <c r="M14" i="28" s="1"/>
  <c r="N14" s="1"/>
  <c r="AI52" i="16"/>
  <c r="AJ52" s="1"/>
  <c r="Y25" i="14"/>
  <c r="Y26" s="1"/>
  <c r="M24" i="25"/>
  <c r="AD10" i="14"/>
  <c r="V25"/>
  <c r="V26" s="1"/>
  <c r="AD9"/>
  <c r="AD7"/>
  <c r="AD14"/>
  <c r="U25"/>
  <c r="U26" s="1"/>
  <c r="AD20"/>
  <c r="AD13"/>
  <c r="AD21"/>
  <c r="AD15"/>
  <c r="AD11"/>
  <c r="AD22"/>
  <c r="AD16"/>
  <c r="W25"/>
  <c r="W26" s="1"/>
  <c r="T25"/>
  <c r="T26" s="1"/>
  <c r="AD12"/>
  <c r="L30" i="28" l="1"/>
  <c r="N26" i="25"/>
  <c r="M26" i="28"/>
  <c r="N26" s="1"/>
  <c r="N23" i="25"/>
  <c r="M23" i="28"/>
  <c r="N19" i="25"/>
  <c r="M19" i="28"/>
  <c r="N19" s="1"/>
  <c r="N17" i="25"/>
  <c r="M17" i="28"/>
  <c r="N17" s="1"/>
  <c r="N24" i="25"/>
  <c r="M24" i="28"/>
  <c r="N24" s="1"/>
  <c r="N16" i="25"/>
  <c r="M16" i="28"/>
  <c r="N21" i="25"/>
  <c r="M21" i="28"/>
  <c r="N21" s="1"/>
  <c r="N10" i="25"/>
  <c r="M10" i="28"/>
  <c r="N10" s="1"/>
  <c r="N11" i="25"/>
  <c r="M11" i="28"/>
  <c r="N11" s="1"/>
  <c r="N18" i="25"/>
  <c r="M18" i="28"/>
  <c r="N18" s="1"/>
  <c r="N20" i="25"/>
  <c r="M20" i="28"/>
  <c r="N20" s="1"/>
  <c r="N9"/>
  <c r="M15" i="25"/>
  <c r="N27"/>
  <c r="M27" s="1"/>
  <c r="AD25" i="14"/>
  <c r="AD26" s="1"/>
  <c r="M37" i="28" l="1"/>
  <c r="M48" s="1"/>
  <c r="N22" i="25"/>
  <c r="M22" s="1"/>
  <c r="F7" i="2"/>
  <c r="N15" i="28"/>
  <c r="M15"/>
  <c r="M22"/>
  <c r="N16"/>
  <c r="N22" s="1"/>
  <c r="M27"/>
  <c r="N23"/>
  <c r="N27" s="1"/>
  <c r="M30" i="25"/>
  <c r="N37" i="28" l="1"/>
  <c r="N30"/>
  <c r="M50" s="1"/>
  <c r="M30"/>
  <c r="N50" l="1"/>
  <c r="F6" i="2"/>
  <c r="I48" i="7"/>
  <c r="L48"/>
  <c r="M38"/>
  <c r="M39"/>
  <c r="M40"/>
  <c r="M41"/>
  <c r="M42"/>
  <c r="M43"/>
  <c r="M44"/>
  <c r="M45"/>
  <c r="M46"/>
  <c r="N29" l="1"/>
  <c r="F26" i="5"/>
  <c r="E26"/>
  <c r="D26"/>
  <c r="F25"/>
  <c r="E25"/>
  <c r="D25"/>
  <c r="F24"/>
  <c r="E24"/>
  <c r="D24"/>
  <c r="F20"/>
  <c r="E20"/>
  <c r="D20"/>
  <c r="F19"/>
  <c r="E19"/>
  <c r="D19"/>
  <c r="F18"/>
  <c r="E18"/>
  <c r="D18"/>
  <c r="F17"/>
  <c r="E17"/>
  <c r="D17"/>
  <c r="F16"/>
  <c r="E16"/>
  <c r="D16"/>
  <c r="F13"/>
  <c r="F14" s="1"/>
  <c r="E13"/>
  <c r="E14" s="1"/>
  <c r="D13"/>
  <c r="F9"/>
  <c r="E9"/>
  <c r="D9"/>
  <c r="F8"/>
  <c r="E8"/>
  <c r="D8"/>
  <c r="E7"/>
  <c r="D7"/>
  <c r="F7"/>
  <c r="H1"/>
  <c r="E27" l="1"/>
  <c r="F10"/>
  <c r="E10"/>
  <c r="F27"/>
  <c r="F21"/>
  <c r="E21"/>
  <c r="N41" i="7"/>
  <c r="N38"/>
  <c r="N39"/>
  <c r="N40"/>
  <c r="N42"/>
  <c r="N43"/>
  <c r="N44"/>
  <c r="N45"/>
  <c r="N46"/>
  <c r="E28" i="5" l="1"/>
  <c r="F28"/>
  <c r="L28" i="7" l="1"/>
  <c r="L27" i="27" s="1"/>
  <c r="F48" i="7" l="1"/>
  <c r="H48"/>
  <c r="G48"/>
  <c r="J48"/>
  <c r="E48"/>
  <c r="N34"/>
  <c r="N32"/>
  <c r="AA25" i="8"/>
  <c r="Q24"/>
  <c r="P24"/>
  <c r="O24"/>
  <c r="N24"/>
  <c r="M24"/>
  <c r="L24"/>
  <c r="K24"/>
  <c r="J24"/>
  <c r="I24"/>
  <c r="H24"/>
  <c r="G24"/>
  <c r="F24"/>
  <c r="E24"/>
  <c r="D24"/>
  <c r="C24"/>
  <c r="B24"/>
  <c r="S21"/>
  <c r="S20"/>
  <c r="S19"/>
  <c r="S18"/>
  <c r="S17"/>
  <c r="S16"/>
  <c r="S15"/>
  <c r="S14"/>
  <c r="S13"/>
  <c r="S12"/>
  <c r="S11"/>
  <c r="S10"/>
  <c r="S9"/>
  <c r="S8"/>
  <c r="S7"/>
  <c r="S6"/>
  <c r="Z9" l="1"/>
  <c r="Z6"/>
  <c r="Z8"/>
  <c r="N13" i="25"/>
  <c r="Z10" i="8"/>
  <c r="Z12"/>
  <c r="Z14"/>
  <c r="Z16"/>
  <c r="Z18"/>
  <c r="Z20"/>
  <c r="Z7"/>
  <c r="Z11"/>
  <c r="Z13"/>
  <c r="Z15"/>
  <c r="Z17"/>
  <c r="Z19"/>
  <c r="Z21"/>
  <c r="N14" i="25"/>
  <c r="N12"/>
  <c r="N9"/>
  <c r="R24" i="8"/>
  <c r="L9" i="7"/>
  <c r="L8" i="27" s="1"/>
  <c r="K9" i="7"/>
  <c r="K11"/>
  <c r="K13"/>
  <c r="K16"/>
  <c r="K18"/>
  <c r="K20"/>
  <c r="K23"/>
  <c r="Y20" i="8"/>
  <c r="K28" i="7"/>
  <c r="L26"/>
  <c r="L25" i="27" s="1"/>
  <c r="K10" i="7"/>
  <c r="K12"/>
  <c r="K14"/>
  <c r="K17"/>
  <c r="K19"/>
  <c r="K21"/>
  <c r="Y19" i="8"/>
  <c r="Y21"/>
  <c r="L25" i="7"/>
  <c r="L24" i="27" s="1"/>
  <c r="W7" i="8"/>
  <c r="L10" i="7"/>
  <c r="L9" i="27" s="1"/>
  <c r="L14" i="7"/>
  <c r="L13" i="27" s="1"/>
  <c r="W17" i="8"/>
  <c r="L21" i="7"/>
  <c r="L20" i="27" s="1"/>
  <c r="L24" i="7"/>
  <c r="L23" i="27" s="1"/>
  <c r="K24" i="7"/>
  <c r="L10" i="27"/>
  <c r="V12" i="8"/>
  <c r="L16" i="7"/>
  <c r="L15" i="27" s="1"/>
  <c r="K25" i="7"/>
  <c r="V10" i="8"/>
  <c r="L13" i="7"/>
  <c r="L12" i="27" s="1"/>
  <c r="W14" i="8"/>
  <c r="L18" i="7"/>
  <c r="L17" i="27" s="1"/>
  <c r="L20" i="7"/>
  <c r="L19" i="27" s="1"/>
  <c r="U18" i="8"/>
  <c r="L23" i="7"/>
  <c r="L22" i="27" s="1"/>
  <c r="K26" i="7"/>
  <c r="L17"/>
  <c r="L16" i="27" s="1"/>
  <c r="W9" i="8"/>
  <c r="L12" i="7"/>
  <c r="L11" i="27" s="1"/>
  <c r="U15" i="8"/>
  <c r="L19" i="7"/>
  <c r="L18" i="27" s="1"/>
  <c r="S24" i="8"/>
  <c r="S25" s="1"/>
  <c r="U16"/>
  <c r="U6"/>
  <c r="U8"/>
  <c r="U11"/>
  <c r="U13"/>
  <c r="W10"/>
  <c r="W12"/>
  <c r="W19"/>
  <c r="V6"/>
  <c r="T7"/>
  <c r="V8"/>
  <c r="T9"/>
  <c r="T10"/>
  <c r="V11"/>
  <c r="T12"/>
  <c r="V13"/>
  <c r="T14"/>
  <c r="V15"/>
  <c r="V16"/>
  <c r="T17"/>
  <c r="V18"/>
  <c r="T19"/>
  <c r="X19"/>
  <c r="T20"/>
  <c r="X20"/>
  <c r="T21"/>
  <c r="X21"/>
  <c r="W6"/>
  <c r="U7"/>
  <c r="W11"/>
  <c r="U12"/>
  <c r="W15"/>
  <c r="W18"/>
  <c r="U19"/>
  <c r="U20"/>
  <c r="U21"/>
  <c r="W8"/>
  <c r="U9"/>
  <c r="U10"/>
  <c r="W13"/>
  <c r="U14"/>
  <c r="W16"/>
  <c r="U17"/>
  <c r="T6"/>
  <c r="V7"/>
  <c r="T8"/>
  <c r="V9"/>
  <c r="T11"/>
  <c r="T13"/>
  <c r="V14"/>
  <c r="T15"/>
  <c r="T16"/>
  <c r="V17"/>
  <c r="T18"/>
  <c r="V19"/>
  <c r="V20"/>
  <c r="V21"/>
  <c r="W20"/>
  <c r="W21"/>
  <c r="K9" i="27" l="1"/>
  <c r="K10" i="28"/>
  <c r="K8" i="27"/>
  <c r="K14" s="1"/>
  <c r="K9" i="28"/>
  <c r="K10" i="27"/>
  <c r="K11" i="28"/>
  <c r="K13" i="27"/>
  <c r="K14" i="28"/>
  <c r="K15" s="1"/>
  <c r="K22" i="27"/>
  <c r="K23" i="28"/>
  <c r="K27" s="1"/>
  <c r="K30" s="1"/>
  <c r="K26" i="27"/>
  <c r="K21"/>
  <c r="N15" i="25"/>
  <c r="N30" s="1"/>
  <c r="L15"/>
  <c r="L30" s="1"/>
  <c r="M37" s="1"/>
  <c r="Y24" i="8"/>
  <c r="Y25" s="1"/>
  <c r="M20" i="7"/>
  <c r="M19" i="27" s="1"/>
  <c r="M23" i="7"/>
  <c r="M22" i="27" s="1"/>
  <c r="M19" i="7"/>
  <c r="M18" i="27" s="1"/>
  <c r="M16" i="7"/>
  <c r="M15" i="27" s="1"/>
  <c r="M9" i="7"/>
  <c r="M8" i="27" s="1"/>
  <c r="M17" i="7"/>
  <c r="M16" i="27" s="1"/>
  <c r="AB7" i="8"/>
  <c r="M26" i="7"/>
  <c r="M25" i="27" s="1"/>
  <c r="M11" i="7"/>
  <c r="M10" i="27" s="1"/>
  <c r="M21" i="7"/>
  <c r="M20" i="27" s="1"/>
  <c r="M18" i="7"/>
  <c r="M17" i="27" s="1"/>
  <c r="M12" i="7"/>
  <c r="M11" i="27" s="1"/>
  <c r="M10" i="7"/>
  <c r="M9" i="27" s="1"/>
  <c r="M25" i="7"/>
  <c r="M24" i="27" s="1"/>
  <c r="M14" i="7"/>
  <c r="M13" i="27" s="1"/>
  <c r="M13" i="7"/>
  <c r="M12" i="27" s="1"/>
  <c r="M24" i="7"/>
  <c r="M23" i="27" s="1"/>
  <c r="AB18" i="8"/>
  <c r="AB16"/>
  <c r="AB17"/>
  <c r="AB8"/>
  <c r="AB19"/>
  <c r="AB15"/>
  <c r="AB9"/>
  <c r="AB12"/>
  <c r="AB21"/>
  <c r="X24"/>
  <c r="X25" s="1"/>
  <c r="AB10"/>
  <c r="U24"/>
  <c r="U25" s="1"/>
  <c r="AB14"/>
  <c r="AB20"/>
  <c r="AB13"/>
  <c r="AB11"/>
  <c r="Z24"/>
  <c r="Z25" s="1"/>
  <c r="AB6"/>
  <c r="T24"/>
  <c r="T25" s="1"/>
  <c r="W24"/>
  <c r="W25" s="1"/>
  <c r="V24"/>
  <c r="V25" s="1"/>
  <c r="L50" i="25" l="1"/>
  <c r="N37"/>
  <c r="N48" s="1"/>
  <c r="N50" s="1"/>
  <c r="M48"/>
  <c r="M50" s="1"/>
  <c r="N9" i="7"/>
  <c r="N8" i="27" s="1"/>
  <c r="K50" i="13"/>
  <c r="L50" l="1"/>
  <c r="M37"/>
  <c r="N37" l="1"/>
  <c r="M48"/>
  <c r="N28" i="7"/>
  <c r="N27" i="27" s="1"/>
  <c r="N26" i="7"/>
  <c r="N25" i="27" s="1"/>
  <c r="N25" i="7"/>
  <c r="N24" i="27" s="1"/>
  <c r="N24" i="7"/>
  <c r="N23" i="27" s="1"/>
  <c r="N23" i="7"/>
  <c r="N22" i="27" s="1"/>
  <c r="N21" i="7"/>
  <c r="N20" i="27" s="1"/>
  <c r="N20" i="7"/>
  <c r="N19" i="27" s="1"/>
  <c r="N19" i="7"/>
  <c r="N18" i="27" s="1"/>
  <c r="N18" i="7"/>
  <c r="N17" i="27" s="1"/>
  <c r="N17" i="7"/>
  <c r="N16" i="27" s="1"/>
  <c r="N16" i="7"/>
  <c r="N15" i="27" s="1"/>
  <c r="N10" i="7"/>
  <c r="N9" i="27" s="1"/>
  <c r="N11" i="7"/>
  <c r="N10" i="27" s="1"/>
  <c r="N12" i="7"/>
  <c r="N11" i="27" s="1"/>
  <c r="N13" i="7"/>
  <c r="N12" i="27" s="1"/>
  <c r="N14" i="7"/>
  <c r="N13" i="27" s="1"/>
  <c r="M50" i="13" l="1"/>
  <c r="N48"/>
  <c r="N50" s="1"/>
  <c r="N27" i="7"/>
  <c r="N26" i="27" s="1"/>
  <c r="N15" i="7"/>
  <c r="N14" i="27" s="1"/>
  <c r="N22" i="7"/>
  <c r="N21" i="27" s="1"/>
  <c r="K27" i="7"/>
  <c r="J27"/>
  <c r="G27"/>
  <c r="H27"/>
  <c r="F27"/>
  <c r="L22"/>
  <c r="L21" i="27" s="1"/>
  <c r="K22" i="7"/>
  <c r="J22"/>
  <c r="G22"/>
  <c r="H22"/>
  <c r="M15"/>
  <c r="M14" i="27" s="1"/>
  <c r="K15" i="7"/>
  <c r="J15"/>
  <c r="G15"/>
  <c r="H15"/>
  <c r="F15"/>
  <c r="E15"/>
  <c r="L27"/>
  <c r="L26" i="27" s="1"/>
  <c r="I27" i="7"/>
  <c r="D4" i="6"/>
  <c r="N29" i="27" l="1"/>
  <c r="J30" i="7"/>
  <c r="J50" s="1"/>
  <c r="H30"/>
  <c r="H50" s="1"/>
  <c r="G30"/>
  <c r="G50" s="1"/>
  <c r="M27"/>
  <c r="M26" i="27" s="1"/>
  <c r="N30" i="7"/>
  <c r="K30"/>
  <c r="K50" s="1"/>
  <c r="I15"/>
  <c r="E22"/>
  <c r="I22"/>
  <c r="L15"/>
  <c r="L14" i="27" s="1"/>
  <c r="L29" s="1"/>
  <c r="F22" i="7"/>
  <c r="F30" s="1"/>
  <c r="E27"/>
  <c r="M36" i="27" l="1"/>
  <c r="M48" s="1"/>
  <c r="M49" s="1"/>
  <c r="N49" s="1"/>
  <c r="L30" i="7"/>
  <c r="M37" s="1"/>
  <c r="I30"/>
  <c r="I50" s="1"/>
  <c r="E30"/>
  <c r="E50" s="1"/>
  <c r="F50"/>
  <c r="M22"/>
  <c r="N36" i="27" l="1"/>
  <c r="N48" s="1"/>
  <c r="M30" i="7"/>
  <c r="M21" i="27"/>
  <c r="M29" s="1"/>
  <c r="N37" i="7"/>
  <c r="M48"/>
  <c r="L50"/>
  <c r="M50" l="1"/>
  <c r="N48"/>
  <c r="N50" s="1"/>
  <c r="D14" i="5"/>
  <c r="D27" l="1"/>
  <c r="D10"/>
  <c r="D21"/>
  <c r="D28" l="1"/>
  <c r="M13" i="33" l="1"/>
  <c r="M31" s="1"/>
  <c r="L12" i="29"/>
  <c r="N12" l="1"/>
  <c r="N21" s="1"/>
  <c r="L21"/>
  <c r="AB24" i="8" l="1"/>
  <c r="AB25" s="1"/>
</calcChain>
</file>

<file path=xl/sharedStrings.xml><?xml version="1.0" encoding="utf-8"?>
<sst xmlns="http://schemas.openxmlformats.org/spreadsheetml/2006/main" count="2053" uniqueCount="762">
  <si>
    <t>ADMINISTRATIVE</t>
  </si>
  <si>
    <t>011100100100 - GOVERNOR'S OFFICE</t>
  </si>
  <si>
    <t>021500100100 - MINISTRY OF AGRICULTURE, FOOD SECURITY</t>
  </si>
  <si>
    <t>031801100100 - JUDICIAL SERVICE COMMISSION</t>
  </si>
  <si>
    <t>045102100100 - MINISTRY OF REGIONAL INTEGRATION</t>
  </si>
  <si>
    <t>051300100100 - MINISTRY OF EMPOWERMENT AND YOUTH ENGAGEMENT</t>
  </si>
  <si>
    <t>ECONOMIC</t>
  </si>
  <si>
    <t>011100100900 - OFFICE OF POLICY COORDINATION</t>
  </si>
  <si>
    <t>021501400100 - OSUN PRODUCE BOARD</t>
  </si>
  <si>
    <t>032600100100 - MINISTRY OF JUSTICE</t>
  </si>
  <si>
    <t xml:space="preserve">051400100100 - MINISTRY OF WOMEN &amp; CHILDREN AFFAIRS </t>
  </si>
  <si>
    <t>LAW</t>
  </si>
  <si>
    <t>011100700200 - OFFICE OF ENTERPRISE AND WEALTH CREATION</t>
  </si>
  <si>
    <t>021510200100 - OSUN STATE AGRICULTURAL DEVELOPMENT  PROGRAMME</t>
  </si>
  <si>
    <t>032605100100 - THE  JUDICIARY (HIGH COURT OF JUSTICE)</t>
  </si>
  <si>
    <t>051700100100 - MINISTRY OF EDUCATION</t>
  </si>
  <si>
    <t>REGIONAL</t>
  </si>
  <si>
    <t>011101000100 - PUBLIC PROCUREMENT AGENCY</t>
  </si>
  <si>
    <t>021510300100 - OSUN STATE AGRICULTURAL DEVELOPMENT  CORPORATION</t>
  </si>
  <si>
    <t>032605200100 - CUSTOMARY COURT OF APPEAL</t>
  </si>
  <si>
    <t>051700300100 - STATE UNIVERSAL BASIC EDUCATION BOARD</t>
  </si>
  <si>
    <t>SOCIAL</t>
  </si>
  <si>
    <t>011101900100 - MINISTRY OF SPECIAL DUTIES</t>
  </si>
  <si>
    <t>022000100100 - MINISTRY OF FINANCE</t>
  </si>
  <si>
    <t>051700800100 - OSUN STATE LIBRARY BOARD</t>
  </si>
  <si>
    <t>011103500100 - BUREAU OF PUBLIC SERVICE PENSION</t>
  </si>
  <si>
    <t>022000200100 - DEBT MANAGEMENT OFFICE</t>
  </si>
  <si>
    <t>051701000100 - OSUN MASS EDUCATION</t>
  </si>
  <si>
    <t>011200300100 - OSUN STATE HOUSE OF ASSEMBLY</t>
  </si>
  <si>
    <t>022000300100 - MINISTRY OF ECONOMIC PLANNING, BUDGET &amp; DEVELOPMENT</t>
  </si>
  <si>
    <t>051701800100 - OSUN STATE COLLEGE OF TECHNOLOGY, ESA-OKE</t>
  </si>
  <si>
    <t>011200400100 - OSUN STATE HOUSE OF ASSEMBLY SERVICE COMMISSION</t>
  </si>
  <si>
    <t>022000700100 - OFFICE OF THE ACCOUNTANT - GENERAL</t>
  </si>
  <si>
    <t>051701800600 - OSUN STATE POLYTECHNIC, IREE</t>
  </si>
  <si>
    <t>012300100100 - MINISTRY OF INFORMATION AND STRATEGY</t>
  </si>
  <si>
    <t>022000800100 - OSUN STATE INTERNAL  REVENUE SERVICE</t>
  </si>
  <si>
    <t>051701900100 - OSUN STATE COLLEGE OF EDUCATION, ILESA</t>
  </si>
  <si>
    <t>012300300100 - OSUN STATE BROADCASTING  CORPORATION</t>
  </si>
  <si>
    <t>022200100100 - MINISTRY OF INDUSTRY, COMMERCE &amp; COOPERATIVES</t>
  </si>
  <si>
    <t>051701900800 - OSUN STATE COLLEGE OF EDUCATION, ILA-ORANGUN</t>
  </si>
  <si>
    <t>012400100100 - MINISTRY OF HOME AFFAIRS</t>
  </si>
  <si>
    <t>022205100100 - OSUN MICRO CREDIT AGENCY</t>
  </si>
  <si>
    <t>051702100100 - OSUN STATE UNIVERSITY, OSOGBO</t>
  </si>
  <si>
    <t>012500500100 - MINISTRY OF HUMAN RESOURCES &amp; CAPACITY BUILDING</t>
  </si>
  <si>
    <t>022205600100 - OSUN SIGNAGE, HOARDING AND ADVERTISEMENT AGENCY</t>
  </si>
  <si>
    <t>051702101100 - LADOKE AKINTOLA UNIVERSITY OF TECHNOLOGY, OGBOMOSO</t>
  </si>
  <si>
    <t>014000100100 - OFFICE OF THE AUDITOR GENERAL   ( STATE )</t>
  </si>
  <si>
    <t>022800100100 - MINISTRY OF INNOVATION, SCIENCE AND TECHNOLOGY</t>
  </si>
  <si>
    <t>051702600100 - OSUN CENTRAL EDUCATIONAL DISTRICT ILA ORANGUN (DISTRICT OFFICE)</t>
  </si>
  <si>
    <t>014000200100 - OFFICE OF THE AUDITOR GENERAL   (LOCAL GOVERNMENTS)</t>
  </si>
  <si>
    <t>022905300100 - OFFICE OF THE TRANSPORTATION</t>
  </si>
  <si>
    <t>051702620000 - OSUN EAST EDUCATIONAL DISTRICT OFFICE, ILE - IFE (DISTRICT OFFICE)</t>
  </si>
  <si>
    <t>014700100100 - CIVIL SERVICE COMMISSION</t>
  </si>
  <si>
    <t>023305100100 - OFFICE OF FORESTRY, NATURAL &amp; MINERAL RESOURCES</t>
  </si>
  <si>
    <t>051702640000 - OSUN WEST EDUCATIONAL DISTRICT OFFICE, IKIRE (DISTRICT OFFICE)</t>
  </si>
  <si>
    <t>014700200100 - LOCAL GOVERNMENTS SERVICE COMMISSION</t>
  </si>
  <si>
    <t>023400100100 - MINISTRY OF WORKS &amp; TRANSPORT</t>
  </si>
  <si>
    <t>051705100100 - TEACHERS' ESTABLISHMENT AND PENSIONS OFFICE, OSOGBO</t>
  </si>
  <si>
    <t>014800100100 - OSUN STATE INDEPENDENT ELECTORAL COMMISSION</t>
  </si>
  <si>
    <t>023400400100 - OSUN ROAD MAINTENANCE AGENCY</t>
  </si>
  <si>
    <t>051705300100 - BOARD FOR TECHNICAL AND VOCATIONAL EDUCATION</t>
  </si>
  <si>
    <t>023400200100 - OFFICE OF THE SURVEYOR - GENERAL</t>
  </si>
  <si>
    <t>051705600100 - OFFICE OF HIGHER EDUCATION, BURSARY &amp; SCHOLARSHIP</t>
  </si>
  <si>
    <t>023405500100 - OSUN ASSETS MANAGEMENT AGENCY</t>
  </si>
  <si>
    <t>051706500100 - OSUN EDUCATION QUALITY ASSURANCE AND MORALITY AGENCY</t>
  </si>
  <si>
    <t>023600100100 - OFFICE OF TOURISM AND CULTURE</t>
  </si>
  <si>
    <t>052100100100 - MINISTRY OF HEALTH</t>
  </si>
  <si>
    <t>023600400100 - OSUN STATE COUNCIL FOR ARTS AND CULTURE</t>
  </si>
  <si>
    <t>052110200100 - OSUN STATE HOSPITALS MANAGEMENT BOARD</t>
  </si>
  <si>
    <t>023605200100 - OSUN STATE TOURISM BOARD</t>
  </si>
  <si>
    <t>052102600100 - LAUTECH TEACHING HOSPITAL, OSOGBO</t>
  </si>
  <si>
    <t>023800400100 - STATE BUREAU OF STATISTICS</t>
  </si>
  <si>
    <t>052111600100 - PRIMARY HEALTH CARE DEVELOPMENT BOARD</t>
  </si>
  <si>
    <t>025200100100 - OFFICE OF WATER RESOURCES, RURAL AND COMMUNITY AFFAIRS</t>
  </si>
  <si>
    <t>053500100100 - MINISTRY OF ENVIRONMENT &amp; SANITATION</t>
  </si>
  <si>
    <t>025210200100 - OSUN STATE WATER CORPORATION</t>
  </si>
  <si>
    <t>053500200100 - OSUN PARKS AND GARDENS MANAGEMENT AGENCY</t>
  </si>
  <si>
    <t>025210300100 - RURAL WATER &amp; ENVIRONMENTAL SANITATION AGENCY</t>
  </si>
  <si>
    <t>053505300100 - OSUN STATE WASTE MANAGEMENT AGENCY</t>
  </si>
  <si>
    <t>025305300100 - OSUN STATE PROPERTY DEVELOPMENT CORPORATION</t>
  </si>
  <si>
    <t>053900100100 - MINISTRY OF SOCIAL PROTECTION, SPORTS &amp; SPECIAL NEEDS</t>
  </si>
  <si>
    <t>025305500100 - OSUN NEW TOWNS AND GROWTH AREAS DEVELOPMENT AUTHORITY</t>
  </si>
  <si>
    <t>053905100100 - OSUN STATE SPORTS COUNCIL</t>
  </si>
  <si>
    <t>025305600100 - OSUN STATE CAPITAL TERRITORY DEVELOPMENT AUTHORITY</t>
  </si>
  <si>
    <t>055100100100 - MINISTRY OF LOCAL GOVERNMENTS AND CHIEFTAINCY AFFAIRS</t>
  </si>
  <si>
    <t>SECTOR</t>
  </si>
  <si>
    <t>SUB-TOTAL SOCIAL BENEFITS</t>
  </si>
  <si>
    <t>DEATH BENEFITS</t>
  </si>
  <si>
    <t>PENSION</t>
  </si>
  <si>
    <t>GRATUITY</t>
  </si>
  <si>
    <t>SOCIAL BENEFITS</t>
  </si>
  <si>
    <t>SUB-TOTAL SOCIAL CONTRIBUTIONS</t>
  </si>
  <si>
    <t>HOUSING FUND CONTRIBUTION</t>
  </si>
  <si>
    <t>EMPLOYEES COMPENSATION FUND</t>
  </si>
  <si>
    <t>GROUP LIFE INSURANCE</t>
  </si>
  <si>
    <t>CONTRIBUTORY PENSION</t>
  </si>
  <si>
    <t>NHIS CONTRIBUTION / OHIS</t>
  </si>
  <si>
    <t>SOCIAL CONTRIBUTIONS</t>
  </si>
  <si>
    <t>SUB-TOTAL ALLOWANCES</t>
  </si>
  <si>
    <t>NON REGULAR ALLOWANCES</t>
  </si>
  <si>
    <t>ALLOWANCES</t>
  </si>
  <si>
    <t>ALLOWANCES AND SOCIAL CONTRIBUTION</t>
  </si>
  <si>
    <t>SUB-TOTAL SALARIES AND WAGES</t>
  </si>
  <si>
    <t>CONSOLIDATED REVENUE FUND CHARGE- SALARIES</t>
  </si>
  <si>
    <t>OVER TIME PAYMENTS</t>
  </si>
  <si>
    <t>SALARY</t>
  </si>
  <si>
    <t>SALARIES AND WAGES</t>
  </si>
  <si>
    <t>PERSONNEL COST</t>
  </si>
  <si>
    <t xml:space="preserve"> EXPENDITURES</t>
  </si>
  <si>
    <t>PERSONNEL</t>
  </si>
  <si>
    <t>SalariesnWages</t>
  </si>
  <si>
    <t>Allowances</t>
  </si>
  <si>
    <t>SocialContributions</t>
  </si>
  <si>
    <t>SocialBenefits</t>
  </si>
  <si>
    <t>21010101 - SALARY</t>
  </si>
  <si>
    <t>21010102 - OVER TIME PAYMENTS</t>
  </si>
  <si>
    <t>21010103 - CONSOLIDATED REVENUE FUND CHARGE- SALARIES</t>
  </si>
  <si>
    <t>21020101 - NON REGULAR ALLOWANCES</t>
  </si>
  <si>
    <t>21020201 - NHIS CONTRIBUTION / OHIS</t>
  </si>
  <si>
    <t>21020202 - CONTRIBUTORY PENSION</t>
  </si>
  <si>
    <t>21020203 - GROUP LIFE INSURANCE</t>
  </si>
  <si>
    <t>21020204 - EMPLOYEES COMPENSATION FUND</t>
  </si>
  <si>
    <t>21020205 - HOUSING FUND CONTRIBUTION</t>
  </si>
  <si>
    <t>21030101 - GRATUITY</t>
  </si>
  <si>
    <t>21030102 - PENSION</t>
  </si>
  <si>
    <t>21030103 - DEATH BENEFITS</t>
  </si>
  <si>
    <t>MDAs</t>
  </si>
  <si>
    <t>PERSONNEL COST DETAILS</t>
  </si>
  <si>
    <t>AMOUNT</t>
  </si>
  <si>
    <t>TOTAL</t>
  </si>
  <si>
    <t>CHOOSE SECTOR</t>
  </si>
  <si>
    <t>CHOOSE MDAs</t>
  </si>
  <si>
    <t>TOTAL PERSONNEL FOR THE MDA</t>
  </si>
  <si>
    <t>STATE GOVERNMENT OF OSUN, NIGERIA</t>
  </si>
  <si>
    <t>CODES</t>
  </si>
  <si>
    <t>GRADE LEVEL</t>
  </si>
  <si>
    <t>BASIC</t>
  </si>
  <si>
    <t>GROSS</t>
  </si>
  <si>
    <t>21010101</t>
  </si>
  <si>
    <t>21010101-01</t>
  </si>
  <si>
    <t>21010101-02</t>
  </si>
  <si>
    <t>21010101-03</t>
  </si>
  <si>
    <t>21010101-04</t>
  </si>
  <si>
    <t>21010101-05</t>
  </si>
  <si>
    <t>21010101-06</t>
  </si>
  <si>
    <t>SUB TOTAL GL. 01-06</t>
  </si>
  <si>
    <t>21010101-07</t>
  </si>
  <si>
    <t>21010101-08</t>
  </si>
  <si>
    <t>21010101-09</t>
  </si>
  <si>
    <t>21010101-10</t>
  </si>
  <si>
    <t>21010101-12</t>
  </si>
  <si>
    <t>21010101-13</t>
  </si>
  <si>
    <t>SUB TOTAL GL. 07-13</t>
  </si>
  <si>
    <t>21010101-14</t>
  </si>
  <si>
    <t>21010101-15</t>
  </si>
  <si>
    <t>21010101-16</t>
  </si>
  <si>
    <t>21010101-17</t>
  </si>
  <si>
    <t>SUB TOTAL GL. 14-17</t>
  </si>
  <si>
    <t>21010101-25</t>
  </si>
  <si>
    <t>Special Grade</t>
  </si>
  <si>
    <t>Total 01 - Special Grade</t>
  </si>
  <si>
    <t>21020101</t>
  </si>
  <si>
    <t>Allowances:</t>
  </si>
  <si>
    <t>21020101-01</t>
  </si>
  <si>
    <t>LEAVE ALLOWANCE</t>
  </si>
  <si>
    <t>21020101-02</t>
  </si>
  <si>
    <t>WARDROPE ALLOWANCE</t>
  </si>
  <si>
    <t>Sub Total for Allowances</t>
  </si>
  <si>
    <t>21010102</t>
  </si>
  <si>
    <t>Overtime Payment:</t>
  </si>
  <si>
    <t>Total</t>
  </si>
  <si>
    <t>MDAs ESTIMATES 2019</t>
  </si>
  <si>
    <t>APPROVED ESTAB.2018 (NO. OF STAFF)</t>
  </si>
  <si>
    <t>APPROVED ESTIMATES 2018</t>
  </si>
  <si>
    <t>PROPOSED ESTAB. 2019 (NO OF STAFF)</t>
  </si>
  <si>
    <t>Grade</t>
  </si>
  <si>
    <t>GL</t>
  </si>
  <si>
    <t>Special</t>
  </si>
  <si>
    <t>BASIC PAY</t>
  </si>
  <si>
    <t>RENT</t>
  </si>
  <si>
    <t>TRANSPORT</t>
  </si>
  <si>
    <t>MEAL SUB</t>
  </si>
  <si>
    <t>UTILITY</t>
  </si>
  <si>
    <t>ENTER     TAINMENT</t>
  </si>
  <si>
    <t>DOMESTIC</t>
  </si>
  <si>
    <t>ARREARS ON PROMOTION</t>
  </si>
  <si>
    <t>OTHERS ARREARS</t>
  </si>
  <si>
    <t>TOTAL SALARY REQUESTS</t>
  </si>
  <si>
    <t xml:space="preserve"> </t>
  </si>
  <si>
    <t>ANNUAL</t>
  </si>
  <si>
    <t>TOTAL           (Department 1 + …. + Department n)</t>
  </si>
  <si>
    <t>ESTAB.</t>
  </si>
  <si>
    <t>ESTIMATE</t>
  </si>
  <si>
    <t>GENERAL SCALE</t>
  </si>
  <si>
    <t>SPECIAL SALARY SCALE</t>
  </si>
  <si>
    <t>p1</t>
  </si>
  <si>
    <t>q1</t>
  </si>
  <si>
    <t>r1</t>
  </si>
  <si>
    <t>s1</t>
  </si>
  <si>
    <t>p2</t>
  </si>
  <si>
    <t>q2</t>
  </si>
  <si>
    <t>r2</t>
  </si>
  <si>
    <t>s2</t>
  </si>
  <si>
    <t>p3</t>
  </si>
  <si>
    <t>q3</t>
  </si>
  <si>
    <t>r3</t>
  </si>
  <si>
    <t>s3</t>
  </si>
  <si>
    <t>p4</t>
  </si>
  <si>
    <t>q4</t>
  </si>
  <si>
    <t>r4</t>
  </si>
  <si>
    <t>s4</t>
  </si>
  <si>
    <t>p5</t>
  </si>
  <si>
    <t>q5</t>
  </si>
  <si>
    <t>r5</t>
  </si>
  <si>
    <t>s5</t>
  </si>
  <si>
    <t>p6</t>
  </si>
  <si>
    <t>q6</t>
  </si>
  <si>
    <t>r6</t>
  </si>
  <si>
    <t>s6</t>
  </si>
  <si>
    <t>p = p1 + p2 + p3 + p4 + … +pN</t>
  </si>
  <si>
    <t>q = q1 + q2 + q3 + q4 + … +qN</t>
  </si>
  <si>
    <t>r = r1 + r2 + r3 + r4 + … +rN</t>
  </si>
  <si>
    <t>s = s1 + s2 + s3 + s4 + … +sN</t>
  </si>
  <si>
    <t>APPROVED ESTABS. 2018</t>
  </si>
  <si>
    <t>CRFC</t>
  </si>
  <si>
    <t>Non-Regular Allowances:</t>
  </si>
  <si>
    <t>Overtime Payment</t>
  </si>
  <si>
    <t>PERSONNEL DATA ENTRY FOR 2019 BUDGET</t>
  </si>
  <si>
    <t>DataEntry</t>
  </si>
  <si>
    <t>SUMMARY OF PERSONNEL FOR 2019 BUDGET</t>
  </si>
  <si>
    <t>STATE GOVERNMENT OF OSUN</t>
  </si>
  <si>
    <t>Shift</t>
  </si>
  <si>
    <t>Acting</t>
  </si>
  <si>
    <t>Teaching</t>
  </si>
  <si>
    <t>Call Duty</t>
  </si>
  <si>
    <t>Hazard</t>
  </si>
  <si>
    <t>Admin</t>
  </si>
  <si>
    <t>Others</t>
  </si>
  <si>
    <t>21010101-26.</t>
  </si>
  <si>
    <t>21020101-03</t>
  </si>
  <si>
    <t>21020101-04</t>
  </si>
  <si>
    <t>21020101-05</t>
  </si>
  <si>
    <t>21020101-06</t>
  </si>
  <si>
    <t>21020101-07</t>
  </si>
  <si>
    <t>21020101-08</t>
  </si>
  <si>
    <t>21020101-09</t>
  </si>
  <si>
    <t>21020101-10</t>
  </si>
  <si>
    <t>Monthly:</t>
  </si>
  <si>
    <t>Annually:</t>
  </si>
  <si>
    <t>AGENCY NAME:  -----------------------------------------------------------</t>
  </si>
  <si>
    <t>PERSONNEL COST: DEPARTMENTAL PROPOSED ESTABLISHMENTS 2019 PER GRADE LEVEL</t>
  </si>
  <si>
    <t>PROPOSED ESTABS 2019</t>
  </si>
  <si>
    <t>MTSSSectors</t>
  </si>
  <si>
    <t>Agriculture</t>
  </si>
  <si>
    <t>BudgetPlanningndRevenueMobilization</t>
  </si>
  <si>
    <t>CommercendIndustry</t>
  </si>
  <si>
    <t>Education</t>
  </si>
  <si>
    <t>Environment</t>
  </si>
  <si>
    <t>GovernancendAdministration</t>
  </si>
  <si>
    <t>Health</t>
  </si>
  <si>
    <t>InformationndCommunication</t>
  </si>
  <si>
    <t>Infrastructure</t>
  </si>
  <si>
    <t>SecurityLawndJustice</t>
  </si>
  <si>
    <t>SocialDevelopmentndWelfare</t>
  </si>
  <si>
    <t>WaterndSanitation</t>
  </si>
  <si>
    <t>026000100100 - MINISTRY OF LANDS AND PHYSICAL PLANNING</t>
  </si>
  <si>
    <t>AMOUNT2</t>
  </si>
  <si>
    <t>AMOUNT3</t>
  </si>
  <si>
    <t>NB: Shaded portions are to be filled</t>
  </si>
  <si>
    <t>SPECIAL ALLOWANCE.</t>
  </si>
  <si>
    <t xml:space="preserve"> (Department 1)</t>
  </si>
  <si>
    <t xml:space="preserve"> (Department 2)</t>
  </si>
  <si>
    <t xml:space="preserve"> (Department 3)</t>
  </si>
  <si>
    <t xml:space="preserve"> (Department 4)</t>
  </si>
  <si>
    <t xml:space="preserve"> (Department 5)</t>
  </si>
  <si>
    <t>S/N</t>
  </si>
  <si>
    <t>NAME OF STAFF / OFFICER (SURNAME LAST)</t>
  </si>
  <si>
    <t>DATE OF BIRTH</t>
  </si>
  <si>
    <t>LOCAL GOVERNMENT OF ORIGIN</t>
  </si>
  <si>
    <t>FIRST APPOINTMENT</t>
  </si>
  <si>
    <t>DATE OF CONFIRMATION</t>
  </si>
  <si>
    <t>POST</t>
  </si>
  <si>
    <t>GRADE LEVEL/STEP</t>
  </si>
  <si>
    <t>DATE</t>
  </si>
  <si>
    <t>REMARKS</t>
  </si>
  <si>
    <t>DEPARTMENTAL DETAILS OF PERSONNEL COSTS, 2019</t>
  </si>
  <si>
    <t>PRESENT RANK / POST</t>
  </si>
  <si>
    <t>SUBSTANTIVE RANK / POST</t>
  </si>
  <si>
    <t>DISTRIBUTION OF STAFFERS (WITHOUT PROMOTION) BY GRADE-LEVEL STEPS</t>
  </si>
  <si>
    <t>21-</t>
  </si>
  <si>
    <t>DISTRIBUTION OF STAFFERS (WITH PROMOTION) BY GRADE-LEVEL STEPS</t>
  </si>
  <si>
    <t>PROPOSED SALARY ANALYSIS (BASED ON PROMOTION)</t>
  </si>
  <si>
    <t>PROPOSED SALARY ANALYSIS (WITHOUT PROMOTION)</t>
  </si>
  <si>
    <t>N</t>
  </si>
  <si>
    <t xml:space="preserve">APPROVED ESTIMATES 2018                </t>
  </si>
  <si>
    <r>
      <rPr>
        <b/>
        <sz val="12"/>
        <rFont val="Tahoma"/>
        <family val="2"/>
      </rPr>
      <t>NB</t>
    </r>
    <r>
      <rPr>
        <sz val="12"/>
        <rFont val="Tahoma"/>
        <family val="2"/>
      </rPr>
      <t>: PRESENT estimates/posts/estab is the same as 'without promotion' while SUBSTANTIVE estimates/posts/estab is the same as 'based on promotion'</t>
    </r>
  </si>
  <si>
    <t>REMARK</t>
  </si>
  <si>
    <t>FIRST PROMOTION</t>
  </si>
  <si>
    <t>SECOND PROMOTION</t>
  </si>
  <si>
    <t>DATE OF FIRST APPOINTMENT</t>
  </si>
  <si>
    <t>GL/STEP</t>
  </si>
  <si>
    <t xml:space="preserve">PROPOSED ESTABS. 2019 </t>
  </si>
  <si>
    <t>STAFF NOMINAL ROLL 2</t>
  </si>
  <si>
    <t>NB:</t>
  </si>
  <si>
    <t>2.   On the Remark box, indicate if the staff is a Local Government Staff using LG</t>
  </si>
  <si>
    <t xml:space="preserve"> 1.   PRESENT is the same as 'before promotions' while SUBSTANTIVE is the same as 'after promotions'</t>
  </si>
  <si>
    <t>TOTAL ARREARS</t>
  </si>
  <si>
    <t>2016 SALARY ARREARS</t>
  </si>
  <si>
    <t>2017 SALARY ARREARS</t>
  </si>
  <si>
    <t>JANUARY, 2016</t>
  </si>
  <si>
    <t>FEBRUARY, 2016</t>
  </si>
  <si>
    <t>MARCH, 2016</t>
  </si>
  <si>
    <t>APRIL, 2016</t>
  </si>
  <si>
    <t>MAY, 2016</t>
  </si>
  <si>
    <t>JUNE, 2016</t>
  </si>
  <si>
    <t>JULY, 2016</t>
  </si>
  <si>
    <t>AUGUST, 2016</t>
  </si>
  <si>
    <t>SEPTEMBER, 2016</t>
  </si>
  <si>
    <t>OCTOBER, 2016</t>
  </si>
  <si>
    <t>NOVEMBER, 2016</t>
  </si>
  <si>
    <t>DECEMBER, 2016</t>
  </si>
  <si>
    <t>JAN. - DEC., 2016</t>
  </si>
  <si>
    <t>JANUARY, 2017</t>
  </si>
  <si>
    <t>FEBRUARY, 2017</t>
  </si>
  <si>
    <t>MARCH, 2017</t>
  </si>
  <si>
    <t>APRIL, 2017</t>
  </si>
  <si>
    <t>MAY, 2017</t>
  </si>
  <si>
    <t>JUNE, 2017</t>
  </si>
  <si>
    <t>JULY, 2017</t>
  </si>
  <si>
    <t>AUGUST, 2017</t>
  </si>
  <si>
    <t>SEPTEMBER, 2017</t>
  </si>
  <si>
    <t>OCTOBER, 2017</t>
  </si>
  <si>
    <t>NOVEMBER, 2017</t>
  </si>
  <si>
    <t>DECEMBER, 2017</t>
  </si>
  <si>
    <t>JAN. - DEC., 2017</t>
  </si>
  <si>
    <t xml:space="preserve"> =N=</t>
  </si>
  <si>
    <t>JANUARY, 2018</t>
  </si>
  <si>
    <t>FEBRUARY, 2018</t>
  </si>
  <si>
    <t>MARCH, 2018</t>
  </si>
  <si>
    <t>APRIL, 2018</t>
  </si>
  <si>
    <t>MAY, 2018</t>
  </si>
  <si>
    <t>JUNE, 2018</t>
  </si>
  <si>
    <t>SALARY ARREARS</t>
  </si>
  <si>
    <t>OTHERS: AD-HOC(O-YES, NYSC and Others)</t>
  </si>
  <si>
    <t>Total 01 - Others</t>
  </si>
  <si>
    <t>OVERALL SUMMARY OF PROPOSED PERSONNEL COST</t>
  </si>
  <si>
    <t>PROPOSED ESTIMATES 2019 (without the recent promotion)</t>
  </si>
  <si>
    <t>PROVISION FOR  ARREARS</t>
  </si>
  <si>
    <t>ACTUAL NO IN POST AS AT SEPT., 2018</t>
  </si>
  <si>
    <t>ACTUAL EXPENDITURE JAN-SEPT. 2018</t>
  </si>
  <si>
    <t>PROPOSED ESTIMATES 2019 (with the recent promotion)</t>
  </si>
  <si>
    <t>Others (Ad-Hoc, O-YES, NYSC etc)</t>
  </si>
  <si>
    <t xml:space="preserve">OTHERS </t>
  </si>
  <si>
    <t>Others (Ad-Hoc Staff, O-YES, NYSC etc)</t>
  </si>
  <si>
    <t>OTHERS</t>
  </si>
  <si>
    <t>LEVEL PER DESIGNATION (i.e GL)</t>
  </si>
  <si>
    <t>PROPOSED ESTIMATES 2019 (WITHOUT RECENT PROMOTIONS)</t>
  </si>
  <si>
    <t xml:space="preserve">PROPOSED ESTIMATES 2019 (WITH RECENT PROMOTIONS)              </t>
  </si>
  <si>
    <t>ACTUAL NO IN POST AS AT SEPT 2018</t>
  </si>
  <si>
    <t>DETAILS OF EXPENDITURE 2019 (Description of Nomenclature e.g Senior Administrative Officer, GL 10)</t>
  </si>
  <si>
    <t>N.B: This template is to be completed for all Depts in MDAs and the numbering should be continuous from the first to the last Dept.</t>
  </si>
  <si>
    <t>NOMINAL ROLL 1 (FINANCIAL IMPLICATION ON PROMOTIONS)</t>
  </si>
  <si>
    <t>THIRD PROMOTION (Where applicable)</t>
  </si>
  <si>
    <t>GL / STEP BEFORE RECENT PROMOTION</t>
  </si>
  <si>
    <t>GL / STEP IN 2019</t>
  </si>
  <si>
    <t>JAN. - JUNE 2018</t>
  </si>
  <si>
    <t>STAFF ID</t>
  </si>
  <si>
    <t>ANNEX IIA</t>
  </si>
  <si>
    <t>ANNEX III A</t>
  </si>
  <si>
    <t>ANNEX III C</t>
  </si>
  <si>
    <t>ANNEX VI</t>
  </si>
  <si>
    <t>DEPARTMENT</t>
  </si>
  <si>
    <t>ACTUAL NO IN POST AS AT 31/9/18</t>
  </si>
  <si>
    <t>OVERALL SUMMARY OF DEPARTMENTAL PERSONNEL</t>
  </si>
  <si>
    <t>CHAIRMANS OFFICE</t>
  </si>
  <si>
    <t>EXECUTIVE SECRETARY</t>
  </si>
  <si>
    <t>MEDICAL &amp; DISEASE CONTROL</t>
  </si>
  <si>
    <t>MEDICAL LABORATORY</t>
  </si>
  <si>
    <t>NURSING SERVICES</t>
  </si>
  <si>
    <t>NUTRITION &amp; HEALTH EDUCATION</t>
  </si>
  <si>
    <t>COMMUNITY HEALTH</t>
  </si>
  <si>
    <t>PHARMACEUTICAL SERVICES</t>
  </si>
  <si>
    <t>RESHEARCH PLANNINING &amp; STATISTICS</t>
  </si>
  <si>
    <t>ADMINISTRATIVE &amp; SUPPLIES</t>
  </si>
  <si>
    <t>FINANCE &amp; ACCOUNT</t>
  </si>
  <si>
    <t>OFFICE OF THE CHAIRMAN</t>
  </si>
  <si>
    <t>BOARD CHAIRMAN</t>
  </si>
  <si>
    <t>PART-TIME BOARD MEMBERS</t>
  </si>
  <si>
    <t>Office Assistant GL 02</t>
  </si>
  <si>
    <t>Executive Secretary</t>
  </si>
  <si>
    <t>Assistant Chief Confidential Secretary, GL 13</t>
  </si>
  <si>
    <t>Motor Driver / Mechanic GL 05</t>
  </si>
  <si>
    <t>Clerical Assistant GL 03</t>
  </si>
  <si>
    <t>Chief Clerical Officer GL 07</t>
  </si>
  <si>
    <t>INTERNAL AUDITOR</t>
  </si>
  <si>
    <t>Senior Accountant, GL 10</t>
  </si>
  <si>
    <t>Office Assistant</t>
  </si>
  <si>
    <t>Director ,GL 17</t>
  </si>
  <si>
    <t>-</t>
  </si>
  <si>
    <t>DIRECTOR OF Nursing Services GL 17</t>
  </si>
  <si>
    <t>Assistant Director of Nursing Services GL 15</t>
  </si>
  <si>
    <t>Assistant Chief Nursing Officer GL 13</t>
  </si>
  <si>
    <t>DEPUTY DIRECTOR, GL 16</t>
  </si>
  <si>
    <t>DIRECTORATE OF ADMINISTRATION AND SUPPLIES</t>
  </si>
  <si>
    <t>DIRECTOR, GL.17</t>
  </si>
  <si>
    <t>PRINCIPAL MED. LAB. SCIENTIST, GL.12</t>
  </si>
  <si>
    <t>Director Nutrition Services &amp; Health Education GL 17</t>
  </si>
  <si>
    <t>Deputy Director (Nutrition) GL 16</t>
  </si>
  <si>
    <t>Asst. Director Env. Health GL 15</t>
  </si>
  <si>
    <t xml:space="preserve">HEALTH EDUCATION/SOCIAL MOBILIZATION BRANCH   </t>
  </si>
  <si>
    <t>Chief Env. Health Supt. GL.14</t>
  </si>
  <si>
    <t>Motor Driver/Mechanic GL.05</t>
  </si>
  <si>
    <t>Deputy Director (Environmental) GL 16</t>
  </si>
  <si>
    <t>Principal Scientific Officer GL 12</t>
  </si>
  <si>
    <t>SCHISTOSOMIASIS CONTROL BRANCH</t>
  </si>
  <si>
    <t>ENDEMIC DISEASE CONTROL</t>
  </si>
  <si>
    <t>Senior Medical Officer GL 13</t>
  </si>
  <si>
    <t>Director of Communty Health Sevices GL 17</t>
  </si>
  <si>
    <t>Deputy Director of Communty Health Sevices GL 16</t>
  </si>
  <si>
    <t>Office Assistant, GL 02</t>
  </si>
  <si>
    <t>Director of Pharmaceutical Services GL. 17</t>
  </si>
  <si>
    <t>Deputy Director of Pharmaceutical Services GL.16</t>
  </si>
  <si>
    <t>PHARMACY STORE UNIT</t>
  </si>
  <si>
    <t xml:space="preserve">Office Assistant GL. 02  </t>
  </si>
  <si>
    <t xml:space="preserve">DIRECTOR, GL 17 </t>
  </si>
  <si>
    <t>Deputy Director, GL 16</t>
  </si>
  <si>
    <t>Secretarial Assistant GL 07</t>
  </si>
  <si>
    <t>Assistant Director Nursing Services GL15</t>
  </si>
  <si>
    <t>Assistant Chief Nursing Services GL13</t>
  </si>
  <si>
    <t>Chief Community Health officer GL16</t>
  </si>
  <si>
    <t>Community Health officer GL10</t>
  </si>
  <si>
    <t>Medical Record technicial GL 08</t>
  </si>
  <si>
    <t>REPRODUCTIVE HEALTH / F. PLANNING</t>
  </si>
  <si>
    <t>NEGLECTED TROPICAL DISEASES</t>
  </si>
  <si>
    <t xml:space="preserve">Deputy Director Environmental Health GL 16 </t>
  </si>
  <si>
    <t>Scientific Officer GL 12</t>
  </si>
  <si>
    <t xml:space="preserve">Directors, GL 17 </t>
  </si>
  <si>
    <t>Assit. Director, GL 15</t>
  </si>
  <si>
    <t>Senior Execeutive Officer,  GL 09</t>
  </si>
  <si>
    <t xml:space="preserve">Principal Confidential Secretary, GL 12 </t>
  </si>
  <si>
    <t xml:space="preserve">Senior Clerical Officer, Grade I, GL 06 </t>
  </si>
  <si>
    <t>Director Finance &amp; Account GL 17</t>
  </si>
  <si>
    <t>PERSONNEL EMOLUMENT</t>
  </si>
  <si>
    <t>Clerical Officer GL 04</t>
  </si>
  <si>
    <t>OTHER CHARGES</t>
  </si>
  <si>
    <t>Snr Executive Officer A/CGL 09</t>
  </si>
  <si>
    <t>Executive Officer A/C GL 07</t>
  </si>
  <si>
    <t>KAYODE OGUNNIYI</t>
  </si>
  <si>
    <t>19/2/1958</t>
  </si>
  <si>
    <t>18/8/1989</t>
  </si>
  <si>
    <t>14/9/1991</t>
  </si>
  <si>
    <t>22/10/1960</t>
  </si>
  <si>
    <t>AKINTAYO OLADAPO</t>
  </si>
  <si>
    <t>OLOWE ELIZABETH</t>
  </si>
  <si>
    <t xml:space="preserve">AKINTUNDE ADENIKE </t>
  </si>
  <si>
    <t>0065660D</t>
  </si>
  <si>
    <t>ISHOLA ADEBMPE O</t>
  </si>
  <si>
    <t xml:space="preserve">ADEBAYO ADEYANJU </t>
  </si>
  <si>
    <t>JAMES OLOYEDE</t>
  </si>
  <si>
    <t>ESTHER AKINOLA</t>
  </si>
  <si>
    <t>15/10/1963</t>
  </si>
  <si>
    <t>22/12/1989</t>
  </si>
  <si>
    <t>22/12/1991</t>
  </si>
  <si>
    <t xml:space="preserve">OJEYODE NURENI BOLAJI </t>
  </si>
  <si>
    <t>PHEBEAN OMOYEMI ALO</t>
  </si>
  <si>
    <t>17/11/1965</t>
  </si>
  <si>
    <t>21/11/1989</t>
  </si>
  <si>
    <t>21/11/1991</t>
  </si>
  <si>
    <t>OLATUNDE OLUFEMI ABIOLA</t>
  </si>
  <si>
    <t>23/11/1964</t>
  </si>
  <si>
    <t xml:space="preserve">TEMITAYO PETRA AKINTARO </t>
  </si>
  <si>
    <t>13/08/1974</t>
  </si>
  <si>
    <t>27/07/2003</t>
  </si>
  <si>
    <t>27/07/2005</t>
  </si>
  <si>
    <t>TAIWO OLADOSU</t>
  </si>
  <si>
    <t>23/01/1983</t>
  </si>
  <si>
    <t>TAIWO ADENIJI</t>
  </si>
  <si>
    <t>16/08/1070</t>
  </si>
  <si>
    <t>ADEBOLA FRANCICISCA ADEOSUN</t>
  </si>
  <si>
    <t>25/03/1969</t>
  </si>
  <si>
    <t>21/04/1998</t>
  </si>
  <si>
    <t>BOLANLE SIKIRAT FATUNADE</t>
  </si>
  <si>
    <t>FRANCISCA AJOKE TOROMADE</t>
  </si>
  <si>
    <t>24/08/1992</t>
  </si>
  <si>
    <t>24/08/1994</t>
  </si>
  <si>
    <t>AYOADE AKEEM ADELEKE</t>
  </si>
  <si>
    <t>14/02/1968</t>
  </si>
  <si>
    <t>TAIWO ILELABOYE</t>
  </si>
  <si>
    <t xml:space="preserve">ADEBIMPE ADEDEJI </t>
  </si>
  <si>
    <t>13/09/1978</t>
  </si>
  <si>
    <t>CHUCKWU MICHEAL OFFIAELI</t>
  </si>
  <si>
    <t>23/3/2011</t>
  </si>
  <si>
    <t>23/3/2013</t>
  </si>
  <si>
    <t>OLUWAYOMI JOSEPH AWOTUNDE</t>
  </si>
  <si>
    <t>26/12/1982</t>
  </si>
  <si>
    <t>14/07/2009</t>
  </si>
  <si>
    <t>14/07/2011</t>
  </si>
  <si>
    <t>VICTORIA OLUFUNKE ADEBISI</t>
  </si>
  <si>
    <t>26/09/1964</t>
  </si>
  <si>
    <t>MUDASIRU AKINOLA IPAYE</t>
  </si>
  <si>
    <t>16/3/1976</t>
  </si>
  <si>
    <t>SARIYU BOLANLE ALADE</t>
  </si>
  <si>
    <t>17/05/2007</t>
  </si>
  <si>
    <t>17/5/2009</t>
  </si>
  <si>
    <t>IBITOLA.GODWIN  AYEGBOKIKI</t>
  </si>
  <si>
    <t>KAFARU ADERELE ADELABU</t>
  </si>
  <si>
    <t>SUNDAY ADEDOJA ADENIYI</t>
  </si>
  <si>
    <t>22/11/1987</t>
  </si>
  <si>
    <t>LATEEF ADEWALE OLADIPO</t>
  </si>
  <si>
    <t>30/11/2014</t>
  </si>
  <si>
    <t>30/11/2012</t>
  </si>
  <si>
    <t xml:space="preserve">RUTH KIKELOMO OMIYALE </t>
  </si>
  <si>
    <t xml:space="preserve">ABIODUN  ADEKUNLE </t>
  </si>
  <si>
    <t>25/12/1973</t>
  </si>
  <si>
    <t>1/1/20056</t>
  </si>
  <si>
    <t>FOLAKE OLADAPO</t>
  </si>
  <si>
    <t>24/5/1980</t>
  </si>
  <si>
    <t xml:space="preserve">TESLIM I ADEWALE </t>
  </si>
  <si>
    <t>24/8/1965</t>
  </si>
  <si>
    <t>RASHEEDAT OLUKEMI POPOOLA</t>
  </si>
  <si>
    <t>20/08/1978</t>
  </si>
  <si>
    <t xml:space="preserve">AFOLABI KAZEEM ADEWALE </t>
  </si>
  <si>
    <t>29/1/1986</t>
  </si>
  <si>
    <t>18/11/2010</t>
  </si>
  <si>
    <t>18/11/2012</t>
  </si>
  <si>
    <t>21/8/1968</t>
  </si>
  <si>
    <t>21/12/2004</t>
  </si>
  <si>
    <t>19/12/2006</t>
  </si>
  <si>
    <t>15/5</t>
  </si>
  <si>
    <t>14/11</t>
  </si>
  <si>
    <t xml:space="preserve">14/11 </t>
  </si>
  <si>
    <t>13/11</t>
  </si>
  <si>
    <t>13/9</t>
  </si>
  <si>
    <t>13/5</t>
  </si>
  <si>
    <t>13/10</t>
  </si>
  <si>
    <t>12/8</t>
  </si>
  <si>
    <t>12/11</t>
  </si>
  <si>
    <t>10/6</t>
  </si>
  <si>
    <t>10/5</t>
  </si>
  <si>
    <t>9/5</t>
  </si>
  <si>
    <t>9/8</t>
  </si>
  <si>
    <t>8/4</t>
  </si>
  <si>
    <t>8/5</t>
  </si>
  <si>
    <t>8/6</t>
  </si>
  <si>
    <t>7/4</t>
  </si>
  <si>
    <t>7/7</t>
  </si>
  <si>
    <t>7/6</t>
  </si>
  <si>
    <t>6/7</t>
  </si>
  <si>
    <t>6/11</t>
  </si>
  <si>
    <t>4/4</t>
  </si>
  <si>
    <t>4/6</t>
  </si>
  <si>
    <t>4/9</t>
  </si>
  <si>
    <t>4/2</t>
  </si>
  <si>
    <t>3/6</t>
  </si>
  <si>
    <t>3/14</t>
  </si>
  <si>
    <t>ADEWOLE JOSEPH ADEWOYE</t>
  </si>
  <si>
    <t>Higher Executive Officer (Account) GL08</t>
  </si>
  <si>
    <t>Assistant Director (Nursing) GL 15</t>
  </si>
  <si>
    <t>Medical Officer II</t>
  </si>
  <si>
    <t>Public Health Supritendent in Treainning</t>
  </si>
  <si>
    <t>Medical laboratorvTechnologist</t>
  </si>
  <si>
    <t>ESTHER GBONJUBOLA AKINOLA</t>
  </si>
  <si>
    <t>AKINTAYO ABIMBOLA OLADAPO</t>
  </si>
  <si>
    <t>Medical Officer</t>
  </si>
  <si>
    <t>Staff Nurse</t>
  </si>
  <si>
    <t xml:space="preserve">community health Officer </t>
  </si>
  <si>
    <t>Pharmacist Grade</t>
  </si>
  <si>
    <t>Clerical Officer</t>
  </si>
  <si>
    <t>Assistant Clerical Officer</t>
  </si>
  <si>
    <t>Typist Grade II</t>
  </si>
  <si>
    <t>Master Grade I</t>
  </si>
  <si>
    <t>Assistant Laboratory Technician</t>
  </si>
  <si>
    <t>Clerical officer</t>
  </si>
  <si>
    <t>Driver/Mechanic</t>
  </si>
  <si>
    <t>Account Assistant III</t>
  </si>
  <si>
    <t>Gardner</t>
  </si>
  <si>
    <t>Clerical Assistant</t>
  </si>
  <si>
    <t>Ga</t>
  </si>
  <si>
    <t>Officev Assistant</t>
  </si>
  <si>
    <t>Store Assistant</t>
  </si>
  <si>
    <t>Assit. Agric Subst. Trg</t>
  </si>
  <si>
    <t>Cleaner</t>
  </si>
  <si>
    <t>Sciencific Officer</t>
  </si>
  <si>
    <t>Special Grd.</t>
  </si>
  <si>
    <t xml:space="preserve">Director </t>
  </si>
  <si>
    <t>Chief Environmental</t>
  </si>
  <si>
    <t>Chief Env. H. Officer</t>
  </si>
  <si>
    <t>Asst. Dir. Env. Health</t>
  </si>
  <si>
    <t>1/12007</t>
  </si>
  <si>
    <t>Scientific Officer</t>
  </si>
  <si>
    <t>23/11/85</t>
  </si>
  <si>
    <t>Assit.Chief Accountant</t>
  </si>
  <si>
    <t>Dir. Medical Lab. Serv,</t>
  </si>
  <si>
    <t>Asst. Dir. Pharmacy</t>
  </si>
  <si>
    <t>Asst. Chief Env. Officer</t>
  </si>
  <si>
    <t>Asst.Chief Nurse Officer</t>
  </si>
  <si>
    <t>Dep. Dir.(Med. Services)</t>
  </si>
  <si>
    <t>Director (Nursing)</t>
  </si>
  <si>
    <t>Prin. Confid. Scridential</t>
  </si>
  <si>
    <t>Asst.Cler. Stores Officer</t>
  </si>
  <si>
    <t>19/5/11</t>
  </si>
  <si>
    <t>Higher Nutrition Officer</t>
  </si>
  <si>
    <t>Prin. M (Sci. Lab. Tec)</t>
  </si>
  <si>
    <t>Snr. Accountant I</t>
  </si>
  <si>
    <t xml:space="preserve">Comm. Health Training </t>
  </si>
  <si>
    <t>Transport Works Supt.</t>
  </si>
  <si>
    <t>Snr. Exec. Officer</t>
  </si>
  <si>
    <t>Higher Exec.Offi.(Acct.)</t>
  </si>
  <si>
    <t>Chief Clerical Officer</t>
  </si>
  <si>
    <t>Motor Driver</t>
  </si>
  <si>
    <t>30/11/12</t>
  </si>
  <si>
    <t>Driver/ Mechanic</t>
  </si>
  <si>
    <t xml:space="preserve">Snr. Exec. Officer </t>
  </si>
  <si>
    <t xml:space="preserve">Clerical Officer </t>
  </si>
  <si>
    <t>PROCURMENT OFFICE</t>
  </si>
  <si>
    <t>OFFICE OF THE EXECUTIVE SECRETARY</t>
  </si>
  <si>
    <t>SP</t>
  </si>
  <si>
    <t>DEPUTY DIRECTOR, GL. 16</t>
  </si>
  <si>
    <t>Office Assistant GL 03</t>
  </si>
  <si>
    <t>Motor Driver/ Mechanic GL 04</t>
  </si>
  <si>
    <t>Secretarial Assistant GL 06</t>
  </si>
  <si>
    <t>Assistant Chief Nursing Officer GL 14</t>
  </si>
  <si>
    <t>Chief Community Health officer GL14</t>
  </si>
  <si>
    <t>Community Health officer in Training, GL 07</t>
  </si>
  <si>
    <t>Principal Health Sister GL 12</t>
  </si>
  <si>
    <t>NUTRITION DIVISION</t>
  </si>
  <si>
    <t>Principal Scientific Officer II GL 10</t>
  </si>
  <si>
    <t>192070</t>
  </si>
  <si>
    <t>Administrative Officer, Grade I, GL 09</t>
  </si>
  <si>
    <t>Secretariat Assistant, GL 06</t>
  </si>
  <si>
    <t>Higher ExecutiveOfficer (Account) GL, 08</t>
  </si>
  <si>
    <t>Executive Officer (Account) GL 07</t>
  </si>
  <si>
    <t>Snr Executive Officer  (Account)GL 09</t>
  </si>
  <si>
    <t>9</t>
  </si>
  <si>
    <t>7</t>
  </si>
  <si>
    <t>2</t>
  </si>
  <si>
    <t>Motor Driver / Mechanic GL, 04</t>
  </si>
  <si>
    <t>PART TIME CHAIRMAN</t>
  </si>
  <si>
    <t>OVERALL SUMMARY OF PROPOSED PERSONNEL COST (GL)</t>
  </si>
  <si>
    <t>OVERALL SUMMARY OF PROPOSED PERSONNEL COST (COHEES)</t>
  </si>
  <si>
    <t xml:space="preserve"> -   </t>
  </si>
  <si>
    <t>15/07/1962</t>
  </si>
  <si>
    <t>Admini. Officer</t>
  </si>
  <si>
    <t>08</t>
  </si>
  <si>
    <t>01/05/1989</t>
  </si>
  <si>
    <t>17</t>
  </si>
  <si>
    <t>22/09/2011</t>
  </si>
  <si>
    <t>12</t>
  </si>
  <si>
    <t>chief Medical Officer</t>
  </si>
  <si>
    <t>1/1/2013</t>
  </si>
  <si>
    <t>1/3/1996</t>
  </si>
  <si>
    <t>17/1/1963</t>
  </si>
  <si>
    <t>Pharmacist</t>
  </si>
  <si>
    <t>10</t>
  </si>
  <si>
    <t>10/3/2003</t>
  </si>
  <si>
    <t>16</t>
  </si>
  <si>
    <t>Deputy Director Pharmacist</t>
  </si>
  <si>
    <t>1/7/2018</t>
  </si>
  <si>
    <t>28/3/1965</t>
  </si>
  <si>
    <t>comm Health Ext. Worker</t>
  </si>
  <si>
    <t>4</t>
  </si>
  <si>
    <t>5/10/1992</t>
  </si>
  <si>
    <t>Deputy Director</t>
  </si>
  <si>
    <t>1/1/2015</t>
  </si>
  <si>
    <t>29/3/1966</t>
  </si>
  <si>
    <t>11/11/1989</t>
  </si>
  <si>
    <t>Chief Nursing Officer</t>
  </si>
  <si>
    <t>14</t>
  </si>
  <si>
    <t>1/1/2011</t>
  </si>
  <si>
    <t>RABIU ADEOYE POPOOLA</t>
  </si>
  <si>
    <t>OLUWOLE FABIYI</t>
  </si>
  <si>
    <t>ADEDIRAN OLAOLU ADEBOWALE</t>
  </si>
  <si>
    <t>ADEYINKA CHRISTIANAH FASANMI</t>
  </si>
  <si>
    <t>ABIOLA OLAPEJU LAOGUN</t>
  </si>
  <si>
    <t>ADEOLA TOYIN ADELOWOKAN</t>
  </si>
  <si>
    <t>24/6/1965</t>
  </si>
  <si>
    <t>25/8/1992</t>
  </si>
  <si>
    <t>25/8/1994</t>
  </si>
  <si>
    <t>OLALEKAN NURENI OLADIMEJI</t>
  </si>
  <si>
    <t>20/6/1964</t>
  </si>
  <si>
    <t>Card Issuer</t>
  </si>
  <si>
    <t>16/7/1983</t>
  </si>
  <si>
    <t>16/7/1985</t>
  </si>
  <si>
    <t>Assist. Chief Enviromental Sepretendant</t>
  </si>
  <si>
    <t>13</t>
  </si>
  <si>
    <t>1/1/2008</t>
  </si>
  <si>
    <t>MARGEARET OLOLADE ABATAN</t>
  </si>
  <si>
    <t>30/12/2004</t>
  </si>
  <si>
    <t>30/12/2006</t>
  </si>
  <si>
    <t>Senior Health Sister</t>
  </si>
  <si>
    <t>1/1/2012</t>
  </si>
  <si>
    <t>AJALA YAKUBU AMUSA</t>
  </si>
  <si>
    <t>22/11/1970</t>
  </si>
  <si>
    <t>Watchman</t>
  </si>
  <si>
    <t>1</t>
  </si>
  <si>
    <t>5/10/2011</t>
  </si>
  <si>
    <t>ADEYINKA OLUFEMI OYELEKE</t>
  </si>
  <si>
    <t>23/12/1983</t>
  </si>
  <si>
    <t>3/3/2003</t>
  </si>
  <si>
    <t>Principal Executive Officer</t>
  </si>
  <si>
    <t>1/7/2017</t>
  </si>
  <si>
    <t>OLUBUNMI ADEWEMIMO IGE</t>
  </si>
  <si>
    <t>Typist</t>
  </si>
  <si>
    <t>1/11/2007</t>
  </si>
  <si>
    <t>Senior Confidential Secretary</t>
  </si>
  <si>
    <t>1/1/2018</t>
  </si>
  <si>
    <t>ADEBIMPE OYEYEMI ISHOLA</t>
  </si>
  <si>
    <t>21/3/1975</t>
  </si>
  <si>
    <t>Senior Clerical Officer</t>
  </si>
  <si>
    <t>ADEFUNKE VICTORIA ADEBISI</t>
  </si>
  <si>
    <t>22/09/1964</t>
  </si>
  <si>
    <t>8/5/1996</t>
  </si>
  <si>
    <t>Senior Executive (Account)</t>
  </si>
  <si>
    <t>OLUDAYO ELIZABETH AKINBODE</t>
  </si>
  <si>
    <t>26/1/1968</t>
  </si>
  <si>
    <t>Store Keeper</t>
  </si>
  <si>
    <t>10/12/1992</t>
  </si>
  <si>
    <t>1/1/2017</t>
  </si>
  <si>
    <t>ISIAKA ONIKOLA</t>
  </si>
  <si>
    <t>RISIKAT OLASUMBO OYENIRAN</t>
  </si>
  <si>
    <t>25/06/1979</t>
  </si>
  <si>
    <t>Data Proceesing Officer</t>
  </si>
  <si>
    <t>Senior Data Processing Officer</t>
  </si>
  <si>
    <t>ALADE MUSIBAU ADENIYI</t>
  </si>
  <si>
    <t>14/4/1969</t>
  </si>
  <si>
    <t>Health Attendant</t>
  </si>
  <si>
    <t>Medical</t>
  </si>
  <si>
    <t>AKEEM ADEWALE YUSSUF</t>
  </si>
  <si>
    <t>27/07/1971</t>
  </si>
  <si>
    <t>Laboratory Technician</t>
  </si>
  <si>
    <t>Principal Medical Laboratory Technology</t>
  </si>
  <si>
    <t>25/1/1975</t>
  </si>
  <si>
    <t>1/6/2004</t>
  </si>
  <si>
    <t>16/2</t>
  </si>
  <si>
    <r>
      <rPr>
        <b/>
        <sz val="12"/>
        <rFont val="Calibri"/>
        <family val="2"/>
        <scheme val="minor"/>
      </rPr>
      <t>NB</t>
    </r>
    <r>
      <rPr>
        <sz val="12"/>
        <rFont val="Calibri"/>
        <family val="2"/>
        <scheme val="minor"/>
      </rPr>
      <t>: PRESENT estimates/posts/estab is the same as 'without promotion' while SUBSTANTIVE estimates/posts/estab is the same as 'based on promotion'</t>
    </r>
  </si>
  <si>
    <t>Procurment officer GL 12</t>
  </si>
  <si>
    <t xml:space="preserve"> PRIMARY HEALTH CARE DEVELOPMENT BOARD</t>
  </si>
  <si>
    <t>PRIMARY HEALTH CARE DEVELOPMENT BOARD</t>
  </si>
  <si>
    <t xml:space="preserve">                                    DIRECTORATE OF MEDICAL SERVICES AND DISEASES CONTROL</t>
  </si>
  <si>
    <t xml:space="preserve">                             DIRECTORATE OF NURSING SERVICES </t>
  </si>
  <si>
    <t xml:space="preserve">      DEPARTMENTAL DETAILS OF PERSONNEL COSTS, 2019</t>
  </si>
  <si>
    <t xml:space="preserve">                                        DIRECTORATE OF PLANING RESEACH AND STATICTICS</t>
  </si>
  <si>
    <t xml:space="preserve">           DIRECTORATE OF FINANCE AND ACCOUNT</t>
  </si>
  <si>
    <r>
      <t xml:space="preserve">PROPOSED SALARY ANALYSIS </t>
    </r>
    <r>
      <rPr>
        <b/>
        <sz val="8"/>
        <rFont val="Arial"/>
        <family val="2"/>
      </rPr>
      <t>(WITHOUT PROMOTION)</t>
    </r>
  </si>
  <si>
    <t xml:space="preserve">DIRECTORATE OF MEDICAL LABORATORY SERVICES </t>
  </si>
  <si>
    <t>DIRECTORATE OF COMMUNITY HEALTH SERVICES</t>
  </si>
  <si>
    <t>DIRECTORATE OF PHARMACEUTICAL SERVICES</t>
  </si>
  <si>
    <t>DIRECTORATE OF NURITION SERVICES AND HEALTH EDUCATION</t>
  </si>
  <si>
    <t xml:space="preserve">DETAILS OF EXPENDITURE 2019 </t>
  </si>
  <si>
    <t>DETAILS OF EXPENDITURE 2019</t>
  </si>
  <si>
    <t>Principal Sciencific Officer I GL 13</t>
  </si>
  <si>
    <t>Prinicipal Nutrition Officer GL 13</t>
  </si>
  <si>
    <t xml:space="preserve">SECRETARY ASSISTANT, GL 06 </t>
  </si>
  <si>
    <t>Clerical Officer, GL 03</t>
  </si>
  <si>
    <t>Clerical Officer, GL 04</t>
  </si>
  <si>
    <t>TOTAL OVERALL SUMMARY OF PROPOSED PERSONNEL COST</t>
  </si>
  <si>
    <t>Snr Nutrition Officer GL 12</t>
  </si>
  <si>
    <t>NEGLECTED TROPICAL DISEASE/ONCHOCERCIASIS/GUINEA WORM CONTROL DIVISION</t>
  </si>
  <si>
    <t>Chief Environmental Health Superintendent GL 08</t>
  </si>
  <si>
    <t xml:space="preserve">Senior Motor Driver/ Mechanic GL 06 </t>
  </si>
  <si>
    <t>Executive Officer GL 06</t>
  </si>
  <si>
    <t>`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</si>
</sst>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0;[Red]#,##0.00"/>
    <numFmt numFmtId="167" formatCode="00"/>
    <numFmt numFmtId="168" formatCode="[$-409]mmmm\ d\,\ yyyy;@"/>
    <numFmt numFmtId="169" formatCode="_(* #,##0.0_);_(* \(#,##0.0\);_(* &quot;-&quot;??_);_(@_)"/>
  </numFmts>
  <fonts count="1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1"/>
      <name val="Rockwell"/>
      <family val="1"/>
    </font>
    <font>
      <sz val="10"/>
      <name val="Arial"/>
      <family val="2"/>
    </font>
    <font>
      <b/>
      <sz val="14"/>
      <color theme="1"/>
      <name val="Rockwell"/>
      <family val="1"/>
    </font>
    <font>
      <sz val="11"/>
      <name val="Tahoma"/>
      <family val="2"/>
    </font>
    <font>
      <b/>
      <sz val="18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u/>
      <sz val="11"/>
      <name val="Tahoma"/>
      <family val="2"/>
    </font>
    <font>
      <b/>
      <sz val="9"/>
      <name val="Tahoma"/>
      <family val="2"/>
    </font>
    <font>
      <b/>
      <sz val="16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6"/>
      <name val="Tahoma"/>
      <family val="2"/>
    </font>
    <font>
      <b/>
      <sz val="7"/>
      <name val="Tahoma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name val="Tahoma"/>
      <family val="2"/>
    </font>
    <font>
      <u/>
      <sz val="10"/>
      <name val="Tahoma"/>
      <family val="2"/>
    </font>
    <font>
      <sz val="9"/>
      <name val="Tahoma"/>
      <family val="2"/>
    </font>
    <font>
      <sz val="8"/>
      <name val="Tahoma"/>
      <family val="2"/>
    </font>
    <font>
      <sz val="8"/>
      <color theme="0"/>
      <name val="Tahoma"/>
      <family val="2"/>
    </font>
    <font>
      <sz val="11"/>
      <color theme="1"/>
      <name val="Tahoma"/>
      <family val="2"/>
    </font>
    <font>
      <sz val="6"/>
      <name val="Arial"/>
      <family val="2"/>
    </font>
    <font>
      <b/>
      <u/>
      <sz val="8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b/>
      <u/>
      <sz val="12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theme="10"/>
      <name val="Segoe UI"/>
      <family val="2"/>
    </font>
    <font>
      <sz val="24"/>
      <color theme="0"/>
      <name val="Segoe UI"/>
      <family val="2"/>
    </font>
    <font>
      <b/>
      <u/>
      <sz val="11"/>
      <color theme="10"/>
      <name val="Segoe UI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b/>
      <sz val="10"/>
      <color theme="3"/>
      <name val="Arial"/>
      <family val="2"/>
    </font>
    <font>
      <sz val="10"/>
      <color theme="3"/>
      <name val="Arial"/>
      <family val="2"/>
    </font>
    <font>
      <b/>
      <sz val="10"/>
      <color theme="9" tint="-0.249977111117893"/>
      <name val="Arial"/>
      <family val="2"/>
    </font>
    <font>
      <sz val="10"/>
      <color theme="9" tint="-0.249977111117893"/>
      <name val="Arial"/>
      <family val="2"/>
    </font>
    <font>
      <i/>
      <sz val="11"/>
      <name val="Tahoma"/>
      <family val="2"/>
    </font>
    <font>
      <b/>
      <i/>
      <sz val="11"/>
      <name val="Tahoma"/>
      <family val="2"/>
    </font>
    <font>
      <sz val="11"/>
      <color theme="0"/>
      <name val="Tahoma"/>
      <family val="2"/>
    </font>
    <font>
      <b/>
      <sz val="11"/>
      <color theme="0"/>
      <name val="Segoe UI"/>
      <family val="2"/>
    </font>
    <font>
      <b/>
      <u/>
      <sz val="11"/>
      <color theme="0"/>
      <name val="Segoe UI"/>
      <family val="2"/>
    </font>
    <font>
      <b/>
      <sz val="11"/>
      <color theme="0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0"/>
      <name val="AR JULIAN"/>
    </font>
    <font>
      <b/>
      <sz val="11"/>
      <color rgb="FF92D050"/>
      <name val="Segoe UI"/>
      <family val="2"/>
    </font>
    <font>
      <sz val="11"/>
      <color theme="1"/>
      <name val="Rockwell"/>
      <family val="1"/>
    </font>
    <font>
      <b/>
      <sz val="12"/>
      <name val="Rockwell"/>
      <family val="1"/>
    </font>
    <font>
      <sz val="11"/>
      <color theme="0" tint="-0.34998626667073579"/>
      <name val="Calibri"/>
      <family val="2"/>
      <scheme val="minor"/>
    </font>
    <font>
      <sz val="12"/>
      <name val="Rockwell"/>
      <family val="1"/>
    </font>
    <font>
      <b/>
      <u/>
      <sz val="12"/>
      <name val="Rockwell"/>
      <family val="1"/>
    </font>
    <font>
      <b/>
      <sz val="16"/>
      <name val="Rockwell"/>
      <family val="1"/>
    </font>
    <font>
      <b/>
      <sz val="14"/>
      <name val="Rockwell"/>
      <family val="1"/>
    </font>
    <font>
      <b/>
      <sz val="10"/>
      <name val="Rockwell"/>
      <family val="1"/>
    </font>
    <font>
      <sz val="9"/>
      <name val="Rockwell"/>
      <family val="1"/>
    </font>
    <font>
      <sz val="9"/>
      <color rgb="FFFF0000"/>
      <name val="Rockwell"/>
      <family val="1"/>
    </font>
    <font>
      <b/>
      <sz val="9"/>
      <name val="Rockwell"/>
      <family val="1"/>
    </font>
    <font>
      <b/>
      <sz val="12"/>
      <color rgb="FFFF0000"/>
      <name val="Rockwell"/>
      <family val="1"/>
    </font>
    <font>
      <sz val="18"/>
      <name val="Rockwell"/>
      <family val="1"/>
    </font>
    <font>
      <b/>
      <strike/>
      <sz val="10"/>
      <name val="Tahoma"/>
      <family val="2"/>
    </font>
    <font>
      <sz val="10"/>
      <name val="Arial"/>
      <family val="2"/>
    </font>
    <font>
      <b/>
      <sz val="18"/>
      <name val="Rockwell"/>
      <family val="1"/>
    </font>
    <font>
      <b/>
      <sz val="22"/>
      <name val="Rockwell"/>
      <family val="1"/>
    </font>
    <font>
      <sz val="11"/>
      <name val="Rockwell"/>
      <family val="1"/>
    </font>
    <font>
      <b/>
      <sz val="11"/>
      <name val="Rockwell"/>
      <family val="1"/>
    </font>
    <font>
      <b/>
      <u/>
      <sz val="11"/>
      <name val="Rockwell"/>
      <family val="1"/>
    </font>
    <font>
      <sz val="11"/>
      <color rgb="FF0070C0"/>
      <name val="Rockwell"/>
      <family val="1"/>
    </font>
    <font>
      <b/>
      <strike/>
      <sz val="10"/>
      <name val="Rockwell"/>
      <family val="1"/>
    </font>
    <font>
      <b/>
      <u/>
      <sz val="16"/>
      <name val="Rockwell"/>
      <family val="1"/>
    </font>
    <font>
      <sz val="11"/>
      <color theme="1"/>
      <name val="Rockwell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6"/>
      <name val="Tahoma"/>
      <family val="2"/>
    </font>
    <font>
      <b/>
      <sz val="14"/>
      <color theme="1"/>
      <name val="Calibri"/>
      <family val="2"/>
      <scheme val="minor"/>
    </font>
    <font>
      <b/>
      <i/>
      <sz val="12"/>
      <name val="Tahoma"/>
      <family val="2"/>
    </font>
    <font>
      <b/>
      <u/>
      <sz val="11"/>
      <name val="Segoe UI"/>
      <family val="2"/>
    </font>
    <font>
      <u/>
      <sz val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20"/>
      <name val="Tahoma"/>
      <family val="2"/>
    </font>
    <font>
      <b/>
      <sz val="24"/>
      <name val="Tahoma"/>
      <family val="2"/>
    </font>
    <font>
      <b/>
      <sz val="16"/>
      <name val="Calibri"/>
      <family val="2"/>
      <scheme val="minor"/>
    </font>
    <font>
      <b/>
      <sz val="22"/>
      <name val="Arial"/>
      <family val="2"/>
    </font>
    <font>
      <b/>
      <sz val="22"/>
      <name val="Tahoma"/>
      <family val="2"/>
    </font>
    <font>
      <sz val="24"/>
      <name val="Tahoma"/>
      <family val="2"/>
    </font>
    <font>
      <sz val="14"/>
      <name val="Tahoma"/>
      <family val="2"/>
    </font>
    <font>
      <b/>
      <sz val="26"/>
      <name val="Rockwell"/>
      <family val="1"/>
    </font>
    <font>
      <sz val="11"/>
      <name val="Arial"/>
      <family val="2"/>
    </font>
    <font>
      <b/>
      <sz val="11"/>
      <name val="Arial"/>
      <family val="2"/>
    </font>
    <font>
      <b/>
      <sz val="11"/>
      <name val="Arial Black"/>
      <family val="2"/>
    </font>
    <font>
      <sz val="10"/>
      <name val="Arial Black"/>
      <family val="2"/>
    </font>
    <font>
      <b/>
      <sz val="10"/>
      <name val="Arial Black"/>
      <family val="2"/>
    </font>
    <font>
      <b/>
      <strike/>
      <sz val="10"/>
      <name val="Arial Black"/>
      <family val="2"/>
    </font>
    <font>
      <b/>
      <sz val="12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5A5A5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 applyNumberFormat="0" applyFill="0" applyBorder="0" applyAlignment="0" applyProtection="0"/>
    <xf numFmtId="0" fontId="49" fillId="8" borderId="41" applyNumberFormat="0" applyAlignment="0" applyProtection="0"/>
    <xf numFmtId="0" fontId="67" fillId="0" borderId="0"/>
    <xf numFmtId="0" fontId="67" fillId="0" borderId="0" applyFont="0" applyFill="0" applyBorder="0" applyAlignment="0" applyProtection="0"/>
    <xf numFmtId="0" fontId="4" fillId="0" borderId="0"/>
    <xf numFmtId="0" fontId="4" fillId="0" borderId="0" applyFont="0" applyFill="0" applyBorder="0" applyAlignment="0" applyProtection="0"/>
  </cellStyleXfs>
  <cellXfs count="1285">
    <xf numFmtId="0" fontId="0" fillId="0" borderId="0" xfId="0"/>
    <xf numFmtId="0" fontId="2" fillId="0" borderId="0" xfId="0" applyFont="1"/>
    <xf numFmtId="43" fontId="2" fillId="0" borderId="0" xfId="1" applyFont="1"/>
    <xf numFmtId="0" fontId="3" fillId="0" borderId="2" xfId="0" applyFont="1" applyBorder="1"/>
    <xf numFmtId="0" fontId="3" fillId="0" borderId="3" xfId="0" applyFont="1" applyBorder="1" applyAlignment="1">
      <alignment horizontal="center"/>
    </xf>
    <xf numFmtId="0" fontId="2" fillId="0" borderId="1" xfId="0" applyFont="1" applyBorder="1"/>
    <xf numFmtId="43" fontId="3" fillId="0" borderId="1" xfId="1" applyFont="1" applyBorder="1"/>
    <xf numFmtId="0" fontId="3" fillId="0" borderId="1" xfId="0" applyFont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2" fillId="0" borderId="7" xfId="0" applyFont="1" applyBorder="1"/>
    <xf numFmtId="43" fontId="2" fillId="0" borderId="0" xfId="1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/>
    <xf numFmtId="0" fontId="3" fillId="0" borderId="1" xfId="0" applyFont="1" applyBorder="1" applyAlignment="1">
      <alignment horizontal="center"/>
    </xf>
    <xf numFmtId="0" fontId="2" fillId="0" borderId="8" xfId="0" applyFont="1" applyBorder="1"/>
    <xf numFmtId="0" fontId="3" fillId="0" borderId="2" xfId="0" applyFont="1" applyBorder="1" applyAlignment="1">
      <alignment horizontal="right"/>
    </xf>
    <xf numFmtId="43" fontId="2" fillId="0" borderId="1" xfId="1" quotePrefix="1" applyFont="1" applyBorder="1" applyProtection="1">
      <protection hidden="1"/>
    </xf>
    <xf numFmtId="43" fontId="3" fillId="0" borderId="2" xfId="1" applyFont="1" applyBorder="1" applyProtection="1">
      <protection hidden="1"/>
    </xf>
    <xf numFmtId="43" fontId="3" fillId="0" borderId="5" xfId="1" applyFont="1" applyBorder="1" applyProtection="1">
      <protection hidden="1"/>
    </xf>
    <xf numFmtId="43" fontId="3" fillId="0" borderId="1" xfId="1" applyFont="1" applyBorder="1" applyProtection="1">
      <protection hidden="1"/>
    </xf>
    <xf numFmtId="43" fontId="3" fillId="0" borderId="2" xfId="2" applyFont="1" applyBorder="1" applyProtection="1">
      <protection hidden="1"/>
    </xf>
    <xf numFmtId="0" fontId="6" fillId="0" borderId="0" xfId="33" applyFont="1"/>
    <xf numFmtId="0" fontId="9" fillId="0" borderId="0" xfId="33" applyFont="1" applyAlignment="1">
      <alignment vertical="center"/>
    </xf>
    <xf numFmtId="0" fontId="10" fillId="0" borderId="0" xfId="33" applyFont="1" applyAlignment="1">
      <alignment vertical="center"/>
    </xf>
    <xf numFmtId="0" fontId="9" fillId="0" borderId="0" xfId="8" applyNumberFormat="1" applyFont="1" applyAlignment="1">
      <alignment vertical="center"/>
    </xf>
    <xf numFmtId="0" fontId="9" fillId="0" borderId="11" xfId="33" applyFont="1" applyBorder="1" applyAlignment="1">
      <alignment horizontal="left" vertical="center" wrapText="1"/>
    </xf>
    <xf numFmtId="0" fontId="9" fillId="0" borderId="12" xfId="33" applyFont="1" applyBorder="1" applyAlignment="1">
      <alignment horizontal="center" vertical="center" wrapText="1"/>
    </xf>
    <xf numFmtId="0" fontId="9" fillId="0" borderId="6" xfId="33" applyFont="1" applyBorder="1" applyAlignment="1">
      <alignment horizontal="left" vertical="center" wrapText="1"/>
    </xf>
    <xf numFmtId="0" fontId="9" fillId="0" borderId="17" xfId="33" applyFont="1" applyBorder="1" applyAlignment="1">
      <alignment horizontal="center" vertical="center" wrapText="1"/>
    </xf>
    <xf numFmtId="0" fontId="6" fillId="0" borderId="4" xfId="33" applyFont="1" applyBorder="1"/>
    <xf numFmtId="0" fontId="6" fillId="0" borderId="22" xfId="33" applyNumberFormat="1" applyFont="1" applyBorder="1" applyAlignment="1">
      <alignment horizontal="center" vertical="center"/>
    </xf>
    <xf numFmtId="43" fontId="6" fillId="0" borderId="23" xfId="1" applyFont="1" applyBorder="1" applyAlignment="1">
      <alignment horizontal="center" vertical="center"/>
    </xf>
    <xf numFmtId="0" fontId="6" fillId="0" borderId="26" xfId="33" applyFont="1" applyBorder="1"/>
    <xf numFmtId="0" fontId="9" fillId="0" borderId="22" xfId="33" applyNumberFormat="1" applyFont="1" applyBorder="1" applyAlignment="1">
      <alignment horizontal="center" vertical="center" wrapText="1"/>
    </xf>
    <xf numFmtId="43" fontId="9" fillId="0" borderId="25" xfId="8" applyFont="1" applyBorder="1" applyAlignment="1">
      <alignment horizontal="center" vertical="center"/>
    </xf>
    <xf numFmtId="43" fontId="9" fillId="0" borderId="23" xfId="1" applyFont="1" applyBorder="1" applyAlignment="1">
      <alignment horizontal="center" vertical="center" wrapText="1"/>
    </xf>
    <xf numFmtId="43" fontId="9" fillId="0" borderId="24" xfId="8" applyFont="1" applyBorder="1" applyAlignment="1">
      <alignment horizontal="center" vertical="center"/>
    </xf>
    <xf numFmtId="0" fontId="6" fillId="0" borderId="22" xfId="33" applyFont="1" applyBorder="1" applyAlignment="1">
      <alignment vertical="center"/>
    </xf>
    <xf numFmtId="0" fontId="9" fillId="0" borderId="22" xfId="33" applyFont="1" applyBorder="1" applyAlignment="1">
      <alignment horizontal="center" vertical="center" wrapText="1"/>
    </xf>
    <xf numFmtId="0" fontId="9" fillId="0" borderId="22" xfId="33" applyFont="1" applyBorder="1" applyAlignment="1">
      <alignment vertical="center" wrapText="1"/>
    </xf>
    <xf numFmtId="49" fontId="6" fillId="0" borderId="22" xfId="33" applyNumberFormat="1" applyFont="1" applyBorder="1" applyAlignment="1">
      <alignment vertical="center"/>
    </xf>
    <xf numFmtId="0" fontId="9" fillId="0" borderId="22" xfId="33" applyFont="1" applyBorder="1" applyAlignment="1">
      <alignment vertical="center"/>
    </xf>
    <xf numFmtId="43" fontId="10" fillId="0" borderId="0" xfId="1" applyFont="1" applyAlignment="1">
      <alignment vertical="center"/>
    </xf>
    <xf numFmtId="43" fontId="9" fillId="0" borderId="0" xfId="1" applyFont="1" applyAlignment="1">
      <alignment vertical="center"/>
    </xf>
    <xf numFmtId="1" fontId="6" fillId="0" borderId="20" xfId="33" applyNumberFormat="1" applyFont="1" applyBorder="1" applyAlignment="1">
      <alignment horizontal="center" vertical="center"/>
    </xf>
    <xf numFmtId="1" fontId="6" fillId="0" borderId="20" xfId="8" applyNumberFormat="1" applyFont="1" applyBorder="1" applyAlignment="1">
      <alignment horizontal="center" vertical="center"/>
    </xf>
    <xf numFmtId="0" fontId="6" fillId="0" borderId="27" xfId="33" applyFont="1" applyBorder="1"/>
    <xf numFmtId="0" fontId="9" fillId="0" borderId="28" xfId="33" applyFont="1" applyBorder="1" applyAlignment="1">
      <alignment vertical="center"/>
    </xf>
    <xf numFmtId="43" fontId="6" fillId="0" borderId="23" xfId="1" applyFont="1" applyBorder="1" applyAlignment="1">
      <alignment vertical="center"/>
    </xf>
    <xf numFmtId="1" fontId="9" fillId="0" borderId="0" xfId="33" applyNumberFormat="1" applyFont="1" applyAlignment="1">
      <alignment vertical="center"/>
    </xf>
    <xf numFmtId="43" fontId="9" fillId="0" borderId="23" xfId="1" applyFont="1" applyBorder="1" applyAlignment="1">
      <alignment vertical="center" wrapText="1"/>
    </xf>
    <xf numFmtId="1" fontId="9" fillId="0" borderId="20" xfId="8" applyNumberFormat="1" applyFont="1" applyBorder="1" applyAlignment="1">
      <alignment horizontal="right" vertical="center"/>
    </xf>
    <xf numFmtId="1" fontId="9" fillId="4" borderId="13" xfId="33" applyNumberFormat="1" applyFont="1" applyFill="1" applyBorder="1" applyAlignment="1">
      <alignment horizontal="center" vertical="center" wrapText="1"/>
    </xf>
    <xf numFmtId="0" fontId="6" fillId="0" borderId="4" xfId="33" applyFont="1" applyBorder="1" applyAlignment="1">
      <alignment horizontal="left"/>
    </xf>
    <xf numFmtId="0" fontId="9" fillId="0" borderId="4" xfId="33" applyFont="1" applyBorder="1" applyAlignment="1">
      <alignment horizontal="left"/>
    </xf>
    <xf numFmtId="0" fontId="9" fillId="0" borderId="22" xfId="33" applyFont="1" applyBorder="1" applyAlignment="1">
      <alignment horizontal="left" vertical="center" wrapText="1"/>
    </xf>
    <xf numFmtId="0" fontId="35" fillId="0" borderId="0" xfId="42" applyFont="1" applyAlignment="1">
      <alignment horizontal="center"/>
    </xf>
    <xf numFmtId="43" fontId="0" fillId="0" borderId="0" xfId="1" applyFont="1"/>
    <xf numFmtId="0" fontId="36" fillId="6" borderId="0" xfId="0" applyFont="1" applyFill="1"/>
    <xf numFmtId="0" fontId="0" fillId="6" borderId="0" xfId="0" applyFill="1"/>
    <xf numFmtId="43" fontId="0" fillId="6" borderId="0" xfId="1" applyFont="1" applyFill="1"/>
    <xf numFmtId="0" fontId="19" fillId="5" borderId="20" xfId="15" applyFont="1" applyFill="1" applyBorder="1" applyAlignment="1" applyProtection="1">
      <alignment horizontal="center"/>
      <protection locked="0"/>
    </xf>
    <xf numFmtId="43" fontId="37" fillId="0" borderId="0" xfId="42" applyNumberFormat="1" applyFont="1" applyAlignment="1">
      <alignment vertical="center"/>
    </xf>
    <xf numFmtId="43" fontId="6" fillId="0" borderId="0" xfId="1" applyFont="1"/>
    <xf numFmtId="43" fontId="9" fillId="4" borderId="20" xfId="1" applyFont="1" applyFill="1" applyBorder="1" applyAlignment="1">
      <alignment horizontal="center" vertical="center"/>
    </xf>
    <xf numFmtId="1" fontId="9" fillId="4" borderId="20" xfId="8" applyNumberFormat="1" applyFont="1" applyFill="1" applyBorder="1" applyAlignment="1">
      <alignment vertical="center"/>
    </xf>
    <xf numFmtId="0" fontId="9" fillId="4" borderId="13" xfId="33" applyFont="1" applyFill="1" applyBorder="1" applyAlignment="1">
      <alignment horizontal="center" vertical="center" wrapText="1"/>
    </xf>
    <xf numFmtId="164" fontId="9" fillId="4" borderId="13" xfId="8" applyNumberFormat="1" applyFont="1" applyFill="1" applyBorder="1" applyAlignment="1">
      <alignment horizontal="center" vertical="center" wrapText="1"/>
    </xf>
    <xf numFmtId="43" fontId="9" fillId="4" borderId="14" xfId="1" applyFont="1" applyFill="1" applyBorder="1" applyAlignment="1">
      <alignment horizontal="centerContinuous" vertical="center" wrapText="1"/>
    </xf>
    <xf numFmtId="0" fontId="9" fillId="4" borderId="15" xfId="33" applyFont="1" applyFill="1" applyBorder="1" applyAlignment="1">
      <alignment horizontal="centerContinuous" vertical="center" wrapText="1"/>
    </xf>
    <xf numFmtId="0" fontId="9" fillId="4" borderId="16" xfId="33" applyFont="1" applyFill="1" applyBorder="1" applyAlignment="1">
      <alignment horizontal="centerContinuous" vertical="center" wrapText="1"/>
    </xf>
    <xf numFmtId="43" fontId="9" fillId="4" borderId="18" xfId="1" applyFont="1" applyFill="1" applyBorder="1" applyAlignment="1">
      <alignment horizontal="center" vertical="center" wrapText="1"/>
    </xf>
    <xf numFmtId="1" fontId="9" fillId="4" borderId="19" xfId="33" applyNumberFormat="1" applyFont="1" applyFill="1" applyBorder="1" applyAlignment="1">
      <alignment horizontal="center" vertical="center" wrapText="1"/>
    </xf>
    <xf numFmtId="1" fontId="9" fillId="4" borderId="19" xfId="8" applyNumberFormat="1" applyFont="1" applyFill="1" applyBorder="1" applyAlignment="1">
      <alignment horizontal="center" vertical="center" wrapText="1"/>
    </xf>
    <xf numFmtId="0" fontId="9" fillId="4" borderId="19" xfId="33" applyFont="1" applyFill="1" applyBorder="1" applyAlignment="1">
      <alignment horizontal="center" vertical="center" wrapText="1"/>
    </xf>
    <xf numFmtId="3" fontId="9" fillId="4" borderId="19" xfId="8" applyNumberFormat="1" applyFont="1" applyFill="1" applyBorder="1" applyAlignment="1">
      <alignment vertical="center" wrapText="1"/>
    </xf>
    <xf numFmtId="0" fontId="9" fillId="4" borderId="20" xfId="33" applyFont="1" applyFill="1" applyBorder="1" applyAlignment="1">
      <alignment horizontal="center" vertical="center"/>
    </xf>
    <xf numFmtId="0" fontId="9" fillId="4" borderId="10" xfId="33" applyFont="1" applyFill="1" applyBorder="1" applyAlignment="1">
      <alignment horizontal="center" vertical="center"/>
    </xf>
    <xf numFmtId="43" fontId="9" fillId="4" borderId="21" xfId="1" applyFont="1" applyFill="1" applyBorder="1" applyAlignment="1">
      <alignment horizontal="center" vertical="center" wrapText="1"/>
    </xf>
    <xf numFmtId="0" fontId="9" fillId="4" borderId="21" xfId="33" applyFont="1" applyFill="1" applyBorder="1" applyAlignment="1">
      <alignment horizontal="center" vertical="center" wrapText="1"/>
    </xf>
    <xf numFmtId="0" fontId="9" fillId="4" borderId="25" xfId="33" applyFont="1" applyFill="1" applyBorder="1" applyAlignment="1">
      <alignment horizontal="center" vertical="center" wrapText="1"/>
    </xf>
    <xf numFmtId="43" fontId="6" fillId="4" borderId="25" xfId="1" applyFont="1" applyFill="1" applyBorder="1" applyAlignment="1">
      <alignment horizontal="center" vertical="center"/>
    </xf>
    <xf numFmtId="0" fontId="9" fillId="0" borderId="0" xfId="33" applyFont="1" applyAlignment="1">
      <alignment horizontal="center" vertical="center"/>
    </xf>
    <xf numFmtId="43" fontId="45" fillId="0" borderId="0" xfId="33" applyNumberFormat="1" applyFont="1"/>
    <xf numFmtId="43" fontId="45" fillId="0" borderId="24" xfId="1" applyFont="1" applyBorder="1" applyAlignment="1">
      <alignment horizontal="right"/>
    </xf>
    <xf numFmtId="0" fontId="44" fillId="0" borderId="0" xfId="33" applyFont="1"/>
    <xf numFmtId="43" fontId="39" fillId="0" borderId="0" xfId="0" applyNumberFormat="1" applyFont="1"/>
    <xf numFmtId="0" fontId="0" fillId="0" borderId="0" xfId="0" applyProtection="1"/>
    <xf numFmtId="0" fontId="35" fillId="0" borderId="0" xfId="42" applyFont="1" applyProtection="1"/>
    <xf numFmtId="0" fontId="5" fillId="2" borderId="0" xfId="0" applyFont="1" applyFill="1" applyProtection="1"/>
    <xf numFmtId="0" fontId="5" fillId="2" borderId="0" xfId="0" applyFont="1" applyFill="1" applyAlignment="1" applyProtection="1">
      <alignment horizontal="right"/>
    </xf>
    <xf numFmtId="43" fontId="6" fillId="5" borderId="23" xfId="1" applyFont="1" applyFill="1" applyBorder="1" applyAlignment="1" applyProtection="1">
      <alignment horizontal="center" vertical="center"/>
      <protection locked="0"/>
    </xf>
    <xf numFmtId="43" fontId="9" fillId="5" borderId="23" xfId="1" applyFont="1" applyFill="1" applyBorder="1" applyAlignment="1" applyProtection="1">
      <alignment horizontal="center" vertical="center" wrapText="1"/>
      <protection locked="0"/>
    </xf>
    <xf numFmtId="43" fontId="6" fillId="7" borderId="23" xfId="1" applyFont="1" applyFill="1" applyBorder="1" applyAlignment="1" applyProtection="1">
      <alignment horizontal="center" vertical="center"/>
      <protection locked="0"/>
    </xf>
    <xf numFmtId="165" fontId="6" fillId="0" borderId="23" xfId="1" applyNumberFormat="1" applyFont="1" applyBorder="1" applyAlignment="1" applyProtection="1">
      <alignment horizontal="center" vertical="center"/>
      <protection hidden="1"/>
    </xf>
    <xf numFmtId="43" fontId="6" fillId="4" borderId="25" xfId="1" applyFont="1" applyFill="1" applyBorder="1" applyAlignment="1" applyProtection="1">
      <alignment horizontal="center" vertical="center"/>
      <protection hidden="1"/>
    </xf>
    <xf numFmtId="1" fontId="9" fillId="4" borderId="20" xfId="8" applyNumberFormat="1" applyFont="1" applyFill="1" applyBorder="1" applyAlignment="1" applyProtection="1">
      <alignment vertical="center"/>
      <protection hidden="1"/>
    </xf>
    <xf numFmtId="43" fontId="9" fillId="4" borderId="20" xfId="1" applyFont="1" applyFill="1" applyBorder="1" applyAlignment="1" applyProtection="1">
      <alignment horizontal="center" vertical="center"/>
      <protection hidden="1"/>
    </xf>
    <xf numFmtId="43" fontId="9" fillId="4" borderId="25" xfId="1" applyFont="1" applyFill="1" applyBorder="1" applyAlignment="1" applyProtection="1">
      <alignment horizontal="center" vertical="center"/>
      <protection hidden="1"/>
    </xf>
    <xf numFmtId="43" fontId="9" fillId="4" borderId="24" xfId="1" applyFont="1" applyFill="1" applyBorder="1" applyAlignment="1" applyProtection="1">
      <alignment horizontal="center" vertical="center"/>
      <protection hidden="1"/>
    </xf>
    <xf numFmtId="164" fontId="9" fillId="4" borderId="24" xfId="33" applyNumberFormat="1" applyFont="1" applyFill="1" applyBorder="1" applyAlignment="1" applyProtection="1">
      <alignment horizontal="center" vertical="center"/>
      <protection hidden="1"/>
    </xf>
    <xf numFmtId="164" fontId="9" fillId="4" borderId="25" xfId="33" applyNumberFormat="1" applyFont="1" applyFill="1" applyBorder="1" applyAlignment="1" applyProtection="1">
      <alignment vertical="center"/>
      <protection hidden="1"/>
    </xf>
    <xf numFmtId="164" fontId="9" fillId="4" borderId="25" xfId="33" applyNumberFormat="1" applyFont="1" applyFill="1" applyBorder="1" applyAlignment="1" applyProtection="1">
      <alignment horizontal="center" vertical="center"/>
      <protection hidden="1"/>
    </xf>
    <xf numFmtId="43" fontId="6" fillId="0" borderId="25" xfId="1" applyFont="1" applyBorder="1" applyAlignment="1" applyProtection="1">
      <alignment horizontal="center" vertical="center"/>
      <protection hidden="1"/>
    </xf>
    <xf numFmtId="165" fontId="9" fillId="0" borderId="23" xfId="1" applyNumberFormat="1" applyFont="1" applyBorder="1" applyAlignment="1" applyProtection="1">
      <alignment vertical="center" wrapText="1"/>
      <protection hidden="1"/>
    </xf>
    <xf numFmtId="43" fontId="9" fillId="0" borderId="23" xfId="1" applyFont="1" applyBorder="1" applyAlignment="1" applyProtection="1">
      <alignment horizontal="center" vertical="center" wrapText="1"/>
      <protection hidden="1"/>
    </xf>
    <xf numFmtId="43" fontId="9" fillId="0" borderId="25" xfId="8" applyFont="1" applyBorder="1" applyAlignment="1" applyProtection="1">
      <alignment horizontal="center" vertical="center"/>
      <protection hidden="1"/>
    </xf>
    <xf numFmtId="164" fontId="6" fillId="0" borderId="25" xfId="8" applyNumberFormat="1" applyFont="1" applyBorder="1" applyAlignment="1" applyProtection="1">
      <alignment horizontal="center" vertical="center"/>
      <protection hidden="1"/>
    </xf>
    <xf numFmtId="43" fontId="9" fillId="0" borderId="25" xfId="1" applyFont="1" applyBorder="1" applyAlignment="1" applyProtection="1">
      <alignment vertical="center"/>
      <protection hidden="1"/>
    </xf>
    <xf numFmtId="43" fontId="13" fillId="0" borderId="40" xfId="1" applyFont="1" applyBorder="1" applyAlignment="1" applyProtection="1">
      <alignment vertical="center"/>
      <protection hidden="1"/>
    </xf>
    <xf numFmtId="43" fontId="9" fillId="0" borderId="23" xfId="1" applyFont="1" applyBorder="1" applyAlignment="1" applyProtection="1">
      <alignment vertical="center"/>
      <protection hidden="1"/>
    </xf>
    <xf numFmtId="43" fontId="9" fillId="0" borderId="20" xfId="8" applyFont="1" applyBorder="1" applyAlignment="1" applyProtection="1">
      <alignment horizontal="center" vertical="center"/>
      <protection hidden="1"/>
    </xf>
    <xf numFmtId="43" fontId="13" fillId="0" borderId="29" xfId="1" applyFont="1" applyBorder="1" applyAlignment="1" applyProtection="1">
      <alignment vertical="center"/>
      <protection hidden="1"/>
    </xf>
    <xf numFmtId="43" fontId="9" fillId="0" borderId="20" xfId="1" applyFont="1" applyBorder="1" applyAlignment="1" applyProtection="1">
      <alignment horizontal="center" vertical="center"/>
      <protection hidden="1"/>
    </xf>
    <xf numFmtId="43" fontId="9" fillId="4" borderId="23" xfId="1" applyFont="1" applyFill="1" applyBorder="1" applyAlignment="1" applyProtection="1">
      <alignment vertical="center"/>
      <protection hidden="1"/>
    </xf>
    <xf numFmtId="1" fontId="9" fillId="4" borderId="20" xfId="8" applyNumberFormat="1" applyFont="1" applyFill="1" applyBorder="1" applyAlignment="1" applyProtection="1">
      <alignment horizontal="center" vertical="center"/>
      <protection hidden="1"/>
    </xf>
    <xf numFmtId="43" fontId="9" fillId="4" borderId="20" xfId="8" applyFont="1" applyFill="1" applyBorder="1" applyAlignment="1" applyProtection="1">
      <alignment horizontal="center" vertical="center"/>
      <protection hidden="1"/>
    </xf>
    <xf numFmtId="3" fontId="9" fillId="4" borderId="20" xfId="8" applyNumberFormat="1" applyFont="1" applyFill="1" applyBorder="1" applyAlignment="1" applyProtection="1">
      <alignment vertical="center"/>
      <protection hidden="1"/>
    </xf>
    <xf numFmtId="1" fontId="9" fillId="0" borderId="20" xfId="8" applyNumberFormat="1" applyFont="1" applyBorder="1" applyAlignment="1" applyProtection="1">
      <alignment horizontal="center" vertical="center"/>
      <protection hidden="1"/>
    </xf>
    <xf numFmtId="43" fontId="13" fillId="4" borderId="29" xfId="1" applyFont="1" applyFill="1" applyBorder="1" applyAlignment="1" applyProtection="1">
      <alignment vertical="center"/>
      <protection hidden="1"/>
    </xf>
    <xf numFmtId="165" fontId="13" fillId="0" borderId="29" xfId="1" applyNumberFormat="1" applyFont="1" applyBorder="1" applyAlignment="1" applyProtection="1">
      <alignment vertical="center"/>
      <protection hidden="1"/>
    </xf>
    <xf numFmtId="43" fontId="9" fillId="4" borderId="23" xfId="1" applyFont="1" applyFill="1" applyBorder="1" applyAlignment="1" applyProtection="1">
      <alignment horizontal="center" vertical="center" wrapText="1"/>
      <protection hidden="1"/>
    </xf>
    <xf numFmtId="1" fontId="9" fillId="4" borderId="20" xfId="8" applyNumberFormat="1" applyFont="1" applyFill="1" applyBorder="1" applyAlignment="1" applyProtection="1">
      <alignment horizontal="right" vertical="center"/>
      <protection hidden="1"/>
    </xf>
    <xf numFmtId="0" fontId="38" fillId="0" borderId="0" xfId="15" applyFont="1" applyAlignment="1" applyProtection="1">
      <alignment horizontal="centerContinuous"/>
      <protection hidden="1"/>
    </xf>
    <xf numFmtId="0" fontId="4" fillId="0" borderId="0" xfId="15" applyProtection="1">
      <protection hidden="1"/>
    </xf>
    <xf numFmtId="0" fontId="15" fillId="0" borderId="0" xfId="15" applyFont="1" applyAlignment="1" applyProtection="1">
      <alignment horizontal="centerContinuous"/>
      <protection hidden="1"/>
    </xf>
    <xf numFmtId="4" fontId="15" fillId="0" borderId="0" xfId="15" applyNumberFormat="1" applyFont="1" applyAlignment="1" applyProtection="1">
      <alignment horizontal="centerContinuous"/>
      <protection hidden="1"/>
    </xf>
    <xf numFmtId="1" fontId="4" fillId="0" borderId="0" xfId="15" applyNumberFormat="1" applyProtection="1">
      <protection hidden="1"/>
    </xf>
    <xf numFmtId="4" fontId="4" fillId="0" borderId="0" xfId="15" applyNumberFormat="1" applyProtection="1">
      <protection hidden="1"/>
    </xf>
    <xf numFmtId="4" fontId="35" fillId="0" borderId="0" xfId="42" applyNumberFormat="1" applyFont="1" applyProtection="1">
      <protection hidden="1"/>
    </xf>
    <xf numFmtId="4" fontId="34" fillId="0" borderId="0" xfId="42" applyNumberFormat="1" applyProtection="1">
      <protection hidden="1"/>
    </xf>
    <xf numFmtId="0" fontId="14" fillId="0" borderId="20" xfId="15" applyFont="1" applyBorder="1" applyAlignment="1" applyProtection="1">
      <alignment horizontal="center"/>
      <protection hidden="1"/>
    </xf>
    <xf numFmtId="0" fontId="11" fillId="0" borderId="24" xfId="15" applyFont="1" applyBorder="1" applyAlignment="1" applyProtection="1">
      <alignment horizontal="centerContinuous"/>
      <protection hidden="1"/>
    </xf>
    <xf numFmtId="0" fontId="16" fillId="0" borderId="30" xfId="15" applyFont="1" applyBorder="1" applyAlignment="1" applyProtection="1">
      <alignment horizontal="centerContinuous"/>
      <protection hidden="1"/>
    </xf>
    <xf numFmtId="1" fontId="16" fillId="0" borderId="23" xfId="15" applyNumberFormat="1" applyFont="1" applyBorder="1" applyAlignment="1" applyProtection="1">
      <alignment horizontal="centerContinuous"/>
      <protection hidden="1"/>
    </xf>
    <xf numFmtId="4" fontId="16" fillId="0" borderId="24" xfId="15" applyNumberFormat="1" applyFont="1" applyBorder="1" applyProtection="1">
      <protection hidden="1"/>
    </xf>
    <xf numFmtId="4" fontId="16" fillId="0" borderId="30" xfId="15" applyNumberFormat="1" applyFont="1" applyBorder="1" applyProtection="1">
      <protection hidden="1"/>
    </xf>
    <xf numFmtId="4" fontId="16" fillId="0" borderId="23" xfId="15" applyNumberFormat="1" applyFont="1" applyBorder="1" applyProtection="1">
      <protection hidden="1"/>
    </xf>
    <xf numFmtId="0" fontId="16" fillId="0" borderId="20" xfId="15" applyFont="1" applyBorder="1" applyAlignment="1" applyProtection="1">
      <alignment horizontal="center"/>
      <protection hidden="1"/>
    </xf>
    <xf numFmtId="0" fontId="17" fillId="0" borderId="20" xfId="15" applyFont="1" applyBorder="1" applyAlignment="1" applyProtection="1">
      <alignment horizontal="center"/>
      <protection hidden="1"/>
    </xf>
    <xf numFmtId="1" fontId="18" fillId="0" borderId="20" xfId="15" applyNumberFormat="1" applyFont="1" applyBorder="1" applyAlignment="1" applyProtection="1">
      <alignment horizontal="center"/>
      <protection hidden="1"/>
    </xf>
    <xf numFmtId="4" fontId="18" fillId="0" borderId="20" xfId="15" applyNumberFormat="1" applyFont="1" applyBorder="1" applyAlignment="1" applyProtection="1">
      <alignment horizontal="center"/>
      <protection hidden="1"/>
    </xf>
    <xf numFmtId="4" fontId="18" fillId="0" borderId="20" xfId="15" applyNumberFormat="1" applyFont="1" applyBorder="1" applyAlignment="1" applyProtection="1">
      <alignment horizontal="center" wrapText="1"/>
      <protection hidden="1"/>
    </xf>
    <xf numFmtId="1" fontId="19" fillId="0" borderId="20" xfId="15" applyNumberFormat="1" applyFont="1" applyBorder="1" applyProtection="1">
      <protection hidden="1"/>
    </xf>
    <xf numFmtId="4" fontId="20" fillId="0" borderId="20" xfId="15" applyNumberFormat="1" applyFont="1" applyBorder="1" applyProtection="1">
      <protection hidden="1"/>
    </xf>
    <xf numFmtId="43" fontId="4" fillId="0" borderId="0" xfId="15" applyNumberFormat="1" applyProtection="1">
      <protection hidden="1"/>
    </xf>
    <xf numFmtId="43" fontId="0" fillId="0" borderId="0" xfId="3" applyFont="1" applyProtection="1">
      <protection hidden="1"/>
    </xf>
    <xf numFmtId="0" fontId="22" fillId="0" borderId="20" xfId="15" applyFont="1" applyBorder="1" applyAlignment="1" applyProtection="1">
      <alignment horizontal="center"/>
      <protection hidden="1"/>
    </xf>
    <xf numFmtId="0" fontId="19" fillId="0" borderId="20" xfId="15" applyFont="1" applyBorder="1" applyAlignment="1" applyProtection="1">
      <alignment horizontal="center"/>
      <protection hidden="1"/>
    </xf>
    <xf numFmtId="1" fontId="30" fillId="0" borderId="0" xfId="15" applyNumberFormat="1" applyFont="1" applyFill="1" applyBorder="1" applyProtection="1">
      <protection hidden="1"/>
    </xf>
    <xf numFmtId="4" fontId="21" fillId="0" borderId="0" xfId="15" applyNumberFormat="1" applyFont="1" applyProtection="1">
      <protection hidden="1"/>
    </xf>
    <xf numFmtId="0" fontId="28" fillId="0" borderId="0" xfId="15" applyFont="1" applyAlignment="1" applyProtection="1">
      <alignment vertical="center"/>
      <protection hidden="1"/>
    </xf>
    <xf numFmtId="0" fontId="23" fillId="0" borderId="0" xfId="15" applyFont="1" applyAlignment="1" applyProtection="1">
      <alignment vertical="center"/>
      <protection hidden="1"/>
    </xf>
    <xf numFmtId="0" fontId="28" fillId="0" borderId="0" xfId="15" quotePrefix="1" applyFont="1" applyAlignment="1" applyProtection="1">
      <alignment vertical="center"/>
      <protection hidden="1"/>
    </xf>
    <xf numFmtId="43" fontId="21" fillId="0" borderId="0" xfId="3" applyFont="1" applyProtection="1">
      <protection hidden="1"/>
    </xf>
    <xf numFmtId="43" fontId="21" fillId="0" borderId="0" xfId="15" applyNumberFormat="1" applyFont="1" applyProtection="1">
      <protection hidden="1"/>
    </xf>
    <xf numFmtId="43" fontId="22" fillId="0" borderId="0" xfId="15" applyNumberFormat="1" applyFont="1" applyProtection="1">
      <protection hidden="1"/>
    </xf>
    <xf numFmtId="43" fontId="29" fillId="0" borderId="0" xfId="15" applyNumberFormat="1" applyFont="1" applyProtection="1">
      <protection hidden="1"/>
    </xf>
    <xf numFmtId="0" fontId="46" fillId="0" borderId="0" xfId="33" applyFont="1"/>
    <xf numFmtId="0" fontId="9" fillId="0" borderId="4" xfId="33" applyFont="1" applyBorder="1"/>
    <xf numFmtId="0" fontId="47" fillId="4" borderId="0" xfId="42" applyFont="1" applyFill="1" applyBorder="1" applyAlignment="1">
      <alignment horizontal="center"/>
    </xf>
    <xf numFmtId="0" fontId="48" fillId="4" borderId="0" xfId="42" applyFont="1" applyFill="1" applyBorder="1" applyAlignment="1">
      <alignment horizontal="center"/>
    </xf>
    <xf numFmtId="43" fontId="47" fillId="4" borderId="0" xfId="42" applyNumberFormat="1" applyFont="1" applyFill="1" applyBorder="1"/>
    <xf numFmtId="0" fontId="3" fillId="0" borderId="0" xfId="0" applyFont="1" applyFill="1" applyBorder="1" applyProtection="1"/>
    <xf numFmtId="0" fontId="51" fillId="8" borderId="41" xfId="43" applyNumberFormat="1" applyFont="1"/>
    <xf numFmtId="0" fontId="51" fillId="8" borderId="42" xfId="43" applyNumberFormat="1" applyFont="1" applyBorder="1"/>
    <xf numFmtId="0" fontId="52" fillId="0" borderId="0" xfId="42" applyFont="1" applyAlignment="1">
      <alignment horizontal="center"/>
    </xf>
    <xf numFmtId="43" fontId="20" fillId="5" borderId="20" xfId="1" applyFont="1" applyFill="1" applyBorder="1" applyAlignment="1" applyProtection="1">
      <alignment horizontal="right"/>
      <protection locked="0"/>
    </xf>
    <xf numFmtId="43" fontId="6" fillId="0" borderId="0" xfId="33" applyNumberFormat="1" applyFont="1"/>
    <xf numFmtId="43" fontId="50" fillId="0" borderId="0" xfId="1" applyFont="1"/>
    <xf numFmtId="43" fontId="50" fillId="0" borderId="0" xfId="1" applyFont="1" applyAlignment="1">
      <alignment horizontal="center"/>
    </xf>
    <xf numFmtId="0" fontId="53" fillId="0" borderId="0" xfId="0" applyFont="1"/>
    <xf numFmtId="43" fontId="53" fillId="0" borderId="0" xfId="1" applyFont="1"/>
    <xf numFmtId="0" fontId="9" fillId="0" borderId="0" xfId="33" applyFont="1"/>
    <xf numFmtId="0" fontId="6" fillId="0" borderId="22" xfId="33" applyFont="1" applyBorder="1" applyAlignment="1">
      <alignment vertical="center" wrapText="1"/>
    </xf>
    <xf numFmtId="0" fontId="8" fillId="0" borderId="0" xfId="33" applyFont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43" fontId="2" fillId="0" borderId="10" xfId="2" quotePrefix="1" applyFont="1" applyBorder="1" applyProtection="1">
      <protection locked="0" hidden="1"/>
    </xf>
    <xf numFmtId="0" fontId="32" fillId="0" borderId="0" xfId="19" applyFont="1" applyAlignment="1" applyProtection="1">
      <alignment horizontal="center" vertical="center"/>
      <protection locked="0"/>
    </xf>
    <xf numFmtId="0" fontId="32" fillId="0" borderId="0" xfId="19" applyFont="1" applyAlignment="1" applyProtection="1">
      <alignment vertical="center"/>
      <protection locked="0"/>
    </xf>
    <xf numFmtId="0" fontId="13" fillId="0" borderId="0" xfId="19" applyFont="1" applyAlignment="1" applyProtection="1">
      <alignment vertical="center"/>
      <protection locked="0"/>
    </xf>
    <xf numFmtId="0" fontId="23" fillId="0" borderId="0" xfId="19" applyFont="1" applyAlignment="1" applyProtection="1">
      <alignment vertical="center"/>
      <protection locked="0"/>
    </xf>
    <xf numFmtId="0" fontId="31" fillId="0" borderId="0" xfId="19" applyFont="1" applyAlignment="1" applyProtection="1">
      <alignment vertical="center"/>
      <protection locked="0"/>
    </xf>
    <xf numFmtId="165" fontId="32" fillId="0" borderId="0" xfId="8" applyNumberFormat="1" applyFont="1" applyAlignment="1" applyProtection="1">
      <alignment vertical="center"/>
      <protection locked="0"/>
    </xf>
    <xf numFmtId="0" fontId="32" fillId="0" borderId="0" xfId="19" applyFont="1" applyAlignment="1" applyProtection="1">
      <alignment horizontal="center" vertical="center"/>
    </xf>
    <xf numFmtId="0" fontId="32" fillId="0" borderId="0" xfId="19" applyFont="1" applyAlignment="1" applyProtection="1">
      <alignment vertical="center"/>
    </xf>
    <xf numFmtId="0" fontId="33" fillId="0" borderId="0" xfId="19" applyFont="1" applyBorder="1" applyAlignment="1" applyProtection="1">
      <alignment horizontal="center" vertical="center"/>
    </xf>
    <xf numFmtId="0" fontId="32" fillId="0" borderId="0" xfId="19" applyFont="1" applyBorder="1" applyAlignment="1" applyProtection="1">
      <alignment vertical="center"/>
    </xf>
    <xf numFmtId="0" fontId="13" fillId="0" borderId="0" xfId="19" applyFont="1" applyAlignment="1" applyProtection="1">
      <alignment vertical="center"/>
    </xf>
    <xf numFmtId="165" fontId="55" fillId="0" borderId="0" xfId="1" applyNumberFormat="1" applyFont="1"/>
    <xf numFmtId="0" fontId="0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Protection="1"/>
    <xf numFmtId="0" fontId="3" fillId="0" borderId="0" xfId="0" applyFont="1" applyFill="1" applyBorder="1" applyAlignment="1" applyProtection="1"/>
    <xf numFmtId="0" fontId="56" fillId="0" borderId="0" xfId="19" applyFont="1" applyBorder="1" applyProtection="1">
      <protection locked="0"/>
    </xf>
    <xf numFmtId="0" fontId="54" fillId="0" borderId="0" xfId="19" applyFont="1" applyBorder="1" applyAlignment="1" applyProtection="1">
      <alignment horizontal="center"/>
      <protection locked="0"/>
    </xf>
    <xf numFmtId="0" fontId="57" fillId="0" borderId="0" xfId="19" applyFont="1" applyBorder="1" applyProtection="1">
      <protection locked="0"/>
    </xf>
    <xf numFmtId="165" fontId="56" fillId="0" borderId="0" xfId="8" applyNumberFormat="1" applyFont="1" applyBorder="1" applyAlignment="1" applyProtection="1">
      <alignment horizontal="center"/>
      <protection locked="0"/>
    </xf>
    <xf numFmtId="0" fontId="54" fillId="0" borderId="0" xfId="19" applyFont="1" applyBorder="1" applyProtection="1">
      <protection locked="0"/>
    </xf>
    <xf numFmtId="0" fontId="54" fillId="0" borderId="0" xfId="19" applyFont="1" applyBorder="1" applyAlignment="1" applyProtection="1">
      <protection locked="0"/>
    </xf>
    <xf numFmtId="0" fontId="56" fillId="0" borderId="0" xfId="19" applyFont="1" applyBorder="1" applyAlignment="1" applyProtection="1">
      <protection locked="0"/>
    </xf>
    <xf numFmtId="165" fontId="56" fillId="0" borderId="0" xfId="8" applyNumberFormat="1" applyFont="1" applyBorder="1" applyAlignment="1" applyProtection="1">
      <alignment horizontal="center" wrapText="1"/>
      <protection locked="0"/>
    </xf>
    <xf numFmtId="0" fontId="56" fillId="0" borderId="0" xfId="19" applyFont="1" applyBorder="1" applyAlignment="1" applyProtection="1">
      <alignment wrapText="1"/>
      <protection locked="0"/>
    </xf>
    <xf numFmtId="0" fontId="54" fillId="0" borderId="0" xfId="19" applyFont="1" applyBorder="1" applyAlignment="1" applyProtection="1">
      <alignment wrapText="1"/>
      <protection locked="0"/>
    </xf>
    <xf numFmtId="0" fontId="54" fillId="0" borderId="12" xfId="19" applyFont="1" applyBorder="1" applyAlignment="1" applyProtection="1">
      <alignment vertical="center"/>
      <protection locked="0"/>
    </xf>
    <xf numFmtId="167" fontId="59" fillId="0" borderId="13" xfId="19" applyNumberFormat="1" applyFont="1" applyBorder="1" applyAlignment="1" applyProtection="1">
      <alignment horizontal="center" vertical="center" wrapText="1"/>
      <protection locked="0"/>
    </xf>
    <xf numFmtId="0" fontId="54" fillId="0" borderId="0" xfId="19" applyFont="1" applyBorder="1" applyAlignment="1" applyProtection="1">
      <alignment horizontal="center" vertical="center" wrapText="1"/>
      <protection locked="0"/>
    </xf>
    <xf numFmtId="0" fontId="54" fillId="0" borderId="0" xfId="19" applyFont="1" applyBorder="1" applyAlignment="1" applyProtection="1">
      <alignment vertical="center"/>
      <protection locked="0"/>
    </xf>
    <xf numFmtId="0" fontId="60" fillId="0" borderId="33" xfId="33" applyFont="1" applyBorder="1" applyAlignment="1">
      <alignment horizontal="left" vertical="center" wrapText="1"/>
    </xf>
    <xf numFmtId="0" fontId="60" fillId="0" borderId="34" xfId="33" applyFont="1" applyBorder="1" applyAlignment="1">
      <alignment horizontal="center" vertical="center" wrapText="1"/>
    </xf>
    <xf numFmtId="0" fontId="54" fillId="0" borderId="6" xfId="19" applyFont="1" applyBorder="1" applyAlignment="1" applyProtection="1">
      <alignment vertical="center"/>
      <protection locked="0"/>
    </xf>
    <xf numFmtId="167" fontId="54" fillId="0" borderId="5" xfId="19" applyNumberFormat="1" applyFont="1" applyBorder="1" applyAlignment="1" applyProtection="1">
      <alignment horizontal="center" vertical="center" wrapText="1"/>
      <protection locked="0"/>
    </xf>
    <xf numFmtId="167" fontId="54" fillId="0" borderId="23" xfId="19" applyNumberFormat="1" applyFont="1" applyBorder="1" applyAlignment="1" applyProtection="1">
      <alignment horizontal="center" vertical="center" wrapText="1"/>
      <protection locked="0"/>
    </xf>
    <xf numFmtId="165" fontId="60" fillId="0" borderId="20" xfId="8" applyNumberFormat="1" applyFont="1" applyBorder="1" applyAlignment="1" applyProtection="1">
      <alignment horizontal="center" vertical="center" wrapText="1"/>
      <protection locked="0"/>
    </xf>
    <xf numFmtId="167" fontId="54" fillId="0" borderId="20" xfId="19" applyNumberFormat="1" applyFont="1" applyBorder="1" applyAlignment="1" applyProtection="1">
      <alignment horizontal="center" vertical="center" wrapText="1"/>
      <protection locked="0"/>
    </xf>
    <xf numFmtId="165" fontId="60" fillId="0" borderId="25" xfId="8" applyNumberFormat="1" applyFont="1" applyBorder="1" applyAlignment="1" applyProtection="1">
      <alignment horizontal="center" vertical="center" wrapText="1"/>
      <protection locked="0"/>
    </xf>
    <xf numFmtId="0" fontId="61" fillId="0" borderId="4" xfId="33" applyFont="1" applyBorder="1"/>
    <xf numFmtId="0" fontId="60" fillId="0" borderId="1" xfId="33" applyFont="1" applyBorder="1" applyAlignment="1">
      <alignment horizontal="center" vertical="center" wrapText="1"/>
    </xf>
    <xf numFmtId="165" fontId="60" fillId="0" borderId="23" xfId="8" applyNumberFormat="1" applyFont="1" applyBorder="1" applyAlignment="1" applyProtection="1">
      <alignment horizontal="center" vertical="center" wrapText="1"/>
      <protection locked="0"/>
    </xf>
    <xf numFmtId="0" fontId="61" fillId="0" borderId="1" xfId="33" applyNumberFormat="1" applyFont="1" applyBorder="1" applyAlignment="1">
      <alignment horizontal="center" vertical="center"/>
    </xf>
    <xf numFmtId="0" fontId="61" fillId="0" borderId="23" xfId="33" applyNumberFormat="1" applyFont="1" applyBorder="1" applyAlignment="1">
      <alignment horizontal="center" vertical="center"/>
    </xf>
    <xf numFmtId="165" fontId="62" fillId="0" borderId="20" xfId="8" applyNumberFormat="1" applyFont="1" applyBorder="1" applyAlignment="1" applyProtection="1">
      <alignment horizontal="center"/>
      <protection locked="0"/>
    </xf>
    <xf numFmtId="165" fontId="61" fillId="0" borderId="20" xfId="1" applyNumberFormat="1" applyFont="1" applyBorder="1" applyAlignment="1" applyProtection="1">
      <alignment horizontal="right"/>
      <protection locked="0"/>
    </xf>
    <xf numFmtId="165" fontId="61" fillId="0" borderId="20" xfId="8" applyNumberFormat="1" applyFont="1" applyBorder="1" applyAlignment="1" applyProtection="1">
      <alignment horizontal="center"/>
      <protection locked="0"/>
    </xf>
    <xf numFmtId="165" fontId="61" fillId="0" borderId="23" xfId="8" applyNumberFormat="1" applyFont="1" applyBorder="1" applyAlignment="1" applyProtection="1">
      <alignment horizontal="center"/>
      <protection locked="0"/>
    </xf>
    <xf numFmtId="0" fontId="61" fillId="0" borderId="23" xfId="33" applyNumberFormat="1" applyFont="1" applyBorder="1" applyAlignment="1">
      <alignment horizontal="center"/>
    </xf>
    <xf numFmtId="165" fontId="61" fillId="0" borderId="20" xfId="8" applyNumberFormat="1" applyFont="1" applyBorder="1" applyAlignment="1" applyProtection="1">
      <alignment horizontal="center"/>
    </xf>
    <xf numFmtId="0" fontId="63" fillId="0" borderId="1" xfId="33" applyNumberFormat="1" applyFont="1" applyBorder="1" applyAlignment="1">
      <alignment horizontal="center" vertical="center" wrapText="1"/>
    </xf>
    <xf numFmtId="0" fontId="63" fillId="0" borderId="23" xfId="33" applyNumberFormat="1" applyFont="1" applyBorder="1" applyAlignment="1">
      <alignment horizontal="center" wrapText="1"/>
    </xf>
    <xf numFmtId="165" fontId="63" fillId="0" borderId="20" xfId="8" applyNumberFormat="1" applyFont="1" applyBorder="1" applyAlignment="1" applyProtection="1">
      <alignment horizontal="center"/>
    </xf>
    <xf numFmtId="165" fontId="63" fillId="0" borderId="20" xfId="1" applyNumberFormat="1" applyFont="1" applyBorder="1" applyAlignment="1" applyProtection="1">
      <alignment horizontal="right"/>
      <protection locked="0"/>
    </xf>
    <xf numFmtId="165" fontId="63" fillId="0" borderId="23" xfId="1" applyNumberFormat="1" applyFont="1" applyBorder="1" applyAlignment="1" applyProtection="1">
      <alignment horizontal="right"/>
      <protection locked="0"/>
    </xf>
    <xf numFmtId="165" fontId="63" fillId="0" borderId="23" xfId="1" applyNumberFormat="1" applyFont="1" applyBorder="1" applyAlignment="1">
      <alignment horizontal="right" vertical="center" wrapText="1"/>
    </xf>
    <xf numFmtId="165" fontId="63" fillId="0" borderId="23" xfId="1" applyNumberFormat="1" applyFont="1" applyBorder="1" applyAlignment="1">
      <alignment horizontal="right" wrapText="1"/>
    </xf>
    <xf numFmtId="165" fontId="63" fillId="0" borderId="23" xfId="8" applyNumberFormat="1" applyFont="1" applyBorder="1" applyAlignment="1" applyProtection="1">
      <alignment horizontal="center"/>
    </xf>
    <xf numFmtId="165" fontId="63" fillId="0" borderId="25" xfId="8" applyNumberFormat="1" applyFont="1" applyBorder="1" applyAlignment="1" applyProtection="1">
      <alignment horizontal="center"/>
    </xf>
    <xf numFmtId="43" fontId="54" fillId="0" borderId="0" xfId="19" applyNumberFormat="1" applyFont="1" applyBorder="1" applyProtection="1">
      <protection locked="0"/>
    </xf>
    <xf numFmtId="0" fontId="61" fillId="0" borderId="1" xfId="33" applyFont="1" applyBorder="1" applyAlignment="1">
      <alignment vertical="center"/>
    </xf>
    <xf numFmtId="0" fontId="63" fillId="0" borderId="1" xfId="33" applyFont="1" applyBorder="1" applyAlignment="1">
      <alignment horizontal="center" vertical="center" wrapText="1"/>
    </xf>
    <xf numFmtId="0" fontId="63" fillId="0" borderId="1" xfId="33" applyFont="1" applyBorder="1" applyAlignment="1">
      <alignment vertical="center" wrapText="1"/>
    </xf>
    <xf numFmtId="0" fontId="63" fillId="0" borderId="23" xfId="33" applyFont="1" applyBorder="1" applyAlignment="1">
      <alignment vertical="center" wrapText="1"/>
    </xf>
    <xf numFmtId="165" fontId="61" fillId="0" borderId="25" xfId="8" applyNumberFormat="1" applyFont="1" applyBorder="1" applyAlignment="1" applyProtection="1">
      <alignment horizontal="center"/>
    </xf>
    <xf numFmtId="49" fontId="61" fillId="0" borderId="1" xfId="33" applyNumberFormat="1" applyFont="1" applyBorder="1" applyAlignment="1">
      <alignment vertical="center"/>
    </xf>
    <xf numFmtId="49" fontId="61" fillId="0" borderId="23" xfId="33" applyNumberFormat="1" applyFont="1" applyBorder="1" applyAlignment="1">
      <alignment vertical="center"/>
    </xf>
    <xf numFmtId="43" fontId="64" fillId="0" borderId="0" xfId="8" applyFont="1" applyBorder="1" applyProtection="1">
      <protection locked="0"/>
    </xf>
    <xf numFmtId="165" fontId="63" fillId="0" borderId="20" xfId="1" applyNumberFormat="1" applyFont="1" applyBorder="1" applyAlignment="1" applyProtection="1">
      <alignment horizontal="right"/>
    </xf>
    <xf numFmtId="165" fontId="63" fillId="0" borderId="20" xfId="8" applyNumberFormat="1" applyFont="1" applyBorder="1" applyAlignment="1" applyProtection="1">
      <alignment horizontal="left"/>
    </xf>
    <xf numFmtId="43" fontId="61" fillId="0" borderId="20" xfId="8" applyFont="1" applyBorder="1" applyProtection="1">
      <protection locked="0"/>
    </xf>
    <xf numFmtId="43" fontId="63" fillId="0" borderId="20" xfId="8" applyFont="1" applyBorder="1" applyProtection="1">
      <protection locked="0"/>
    </xf>
    <xf numFmtId="43" fontId="63" fillId="0" borderId="25" xfId="8" applyFont="1" applyBorder="1" applyProtection="1">
      <protection locked="0"/>
    </xf>
    <xf numFmtId="0" fontId="61" fillId="0" borderId="20" xfId="8" applyNumberFormat="1" applyFont="1" applyBorder="1" applyAlignment="1" applyProtection="1">
      <alignment horizontal="center"/>
      <protection locked="0"/>
    </xf>
    <xf numFmtId="43" fontId="61" fillId="0" borderId="20" xfId="8" applyFont="1" applyBorder="1" applyAlignment="1" applyProtection="1">
      <alignment horizontal="center"/>
      <protection locked="0"/>
    </xf>
    <xf numFmtId="0" fontId="63" fillId="0" borderId="1" xfId="33" applyFont="1" applyBorder="1" applyAlignment="1">
      <alignment vertical="center"/>
    </xf>
    <xf numFmtId="0" fontId="63" fillId="0" borderId="23" xfId="33" applyFont="1" applyBorder="1" applyAlignment="1">
      <alignment vertical="center"/>
    </xf>
    <xf numFmtId="0" fontId="61" fillId="0" borderId="20" xfId="19" applyFont="1" applyBorder="1" applyProtection="1">
      <protection locked="0"/>
    </xf>
    <xf numFmtId="0" fontId="63" fillId="0" borderId="20" xfId="19" applyFont="1" applyBorder="1" applyProtection="1">
      <protection locked="0"/>
    </xf>
    <xf numFmtId="0" fontId="61" fillId="0" borderId="35" xfId="33" applyFont="1" applyBorder="1"/>
    <xf numFmtId="0" fontId="63" fillId="0" borderId="36" xfId="33" applyFont="1" applyBorder="1" applyAlignment="1">
      <alignment vertical="center"/>
    </xf>
    <xf numFmtId="0" fontId="63" fillId="0" borderId="23" xfId="33" applyFont="1" applyBorder="1" applyAlignment="1">
      <alignment horizontal="center" wrapText="1"/>
    </xf>
    <xf numFmtId="165" fontId="63" fillId="0" borderId="37" xfId="1" applyNumberFormat="1" applyFont="1" applyBorder="1" applyAlignment="1" applyProtection="1">
      <alignment horizontal="right"/>
      <protection locked="0"/>
    </xf>
    <xf numFmtId="165" fontId="61" fillId="0" borderId="37" xfId="8" applyNumberFormat="1" applyFont="1" applyBorder="1" applyAlignment="1" applyProtection="1">
      <alignment horizontal="center"/>
      <protection locked="0"/>
    </xf>
    <xf numFmtId="0" fontId="61" fillId="0" borderId="37" xfId="19" applyFont="1" applyBorder="1" applyProtection="1">
      <protection locked="0"/>
    </xf>
    <xf numFmtId="0" fontId="63" fillId="0" borderId="37" xfId="19" applyFont="1" applyBorder="1" applyProtection="1">
      <protection locked="0"/>
    </xf>
    <xf numFmtId="165" fontId="54" fillId="0" borderId="0" xfId="8" applyNumberFormat="1" applyFont="1" applyBorder="1" applyAlignment="1" applyProtection="1">
      <alignment horizontal="center"/>
      <protection locked="0"/>
    </xf>
    <xf numFmtId="165" fontId="60" fillId="0" borderId="0" xfId="8" applyNumberFormat="1" applyFont="1" applyBorder="1" applyAlignment="1" applyProtection="1">
      <alignment horizontal="center"/>
      <protection locked="0"/>
    </xf>
    <xf numFmtId="0" fontId="65" fillId="0" borderId="0" xfId="19" applyFont="1" applyBorder="1" applyProtection="1">
      <protection locked="0"/>
    </xf>
    <xf numFmtId="0" fontId="23" fillId="0" borderId="1" xfId="19" applyFont="1" applyBorder="1" applyAlignment="1" applyProtection="1">
      <alignment horizontal="center" vertical="center"/>
      <protection locked="0"/>
    </xf>
    <xf numFmtId="0" fontId="23" fillId="0" borderId="1" xfId="19" applyFont="1" applyBorder="1" applyAlignment="1" applyProtection="1">
      <alignment horizontal="left" vertical="center" wrapText="1"/>
      <protection locked="0"/>
    </xf>
    <xf numFmtId="165" fontId="23" fillId="0" borderId="1" xfId="8" applyNumberFormat="1" applyFont="1" applyBorder="1" applyAlignment="1" applyProtection="1">
      <alignment horizontal="center" vertical="center" wrapText="1"/>
      <protection locked="0"/>
    </xf>
    <xf numFmtId="43" fontId="23" fillId="0" borderId="1" xfId="8" applyNumberFormat="1" applyFont="1" applyBorder="1" applyAlignment="1" applyProtection="1">
      <alignment horizontal="right" vertical="center" wrapText="1"/>
      <protection locked="0"/>
    </xf>
    <xf numFmtId="1" fontId="23" fillId="0" borderId="1" xfId="19" applyNumberFormat="1" applyFont="1" applyBorder="1" applyAlignment="1" applyProtection="1">
      <alignment horizontal="center" vertical="center" wrapText="1"/>
      <protection locked="0"/>
    </xf>
    <xf numFmtId="0" fontId="13" fillId="0" borderId="1" xfId="19" applyFont="1" applyBorder="1" applyAlignment="1" applyProtection="1">
      <alignment horizontal="center" vertical="center"/>
      <protection locked="0"/>
    </xf>
    <xf numFmtId="43" fontId="23" fillId="0" borderId="5" xfId="8" applyNumberFormat="1" applyFont="1" applyBorder="1" applyAlignment="1" applyProtection="1">
      <alignment horizontal="right" vertical="center" wrapText="1"/>
      <protection locked="0"/>
    </xf>
    <xf numFmtId="165" fontId="13" fillId="0" borderId="2" xfId="8" applyNumberFormat="1" applyFont="1" applyBorder="1" applyAlignment="1" applyProtection="1">
      <alignment horizontal="center" vertical="center" wrapText="1"/>
      <protection locked="0"/>
    </xf>
    <xf numFmtId="43" fontId="23" fillId="0" borderId="5" xfId="8" applyNumberFormat="1" applyFont="1" applyBorder="1" applyAlignment="1" applyProtection="1">
      <alignment horizontal="left" vertical="center" wrapText="1"/>
      <protection locked="0"/>
    </xf>
    <xf numFmtId="0" fontId="23" fillId="0" borderId="43" xfId="19" applyFont="1" applyBorder="1" applyAlignment="1" applyProtection="1">
      <alignment vertical="center"/>
      <protection locked="0"/>
    </xf>
    <xf numFmtId="43" fontId="23" fillId="0" borderId="1" xfId="8" applyNumberFormat="1" applyFont="1" applyBorder="1" applyAlignment="1" applyProtection="1">
      <alignment horizontal="left" vertical="center" wrapText="1"/>
      <protection locked="0"/>
    </xf>
    <xf numFmtId="0" fontId="13" fillId="0" borderId="43" xfId="19" applyFont="1" applyBorder="1" applyAlignment="1" applyProtection="1">
      <alignment vertical="center"/>
      <protection locked="0"/>
    </xf>
    <xf numFmtId="165" fontId="13" fillId="0" borderId="2" xfId="8" applyNumberFormat="1" applyFont="1" applyBorder="1" applyAlignment="1" applyProtection="1">
      <alignment horizontal="center" vertical="center" wrapText="1"/>
      <protection locked="0"/>
    </xf>
    <xf numFmtId="165" fontId="31" fillId="0" borderId="34" xfId="8" applyNumberFormat="1" applyFont="1" applyBorder="1" applyAlignment="1" applyProtection="1">
      <alignment horizontal="center" vertical="center" wrapText="1"/>
      <protection locked="0"/>
    </xf>
    <xf numFmtId="165" fontId="31" fillId="0" borderId="9" xfId="8" applyNumberFormat="1" applyFont="1" applyBorder="1" applyAlignment="1" applyProtection="1">
      <alignment horizontal="center" vertical="center" wrapText="1"/>
      <protection locked="0"/>
    </xf>
    <xf numFmtId="0" fontId="9" fillId="0" borderId="0" xfId="33" applyFont="1" applyAlignment="1">
      <alignment horizontal="right" vertical="center"/>
    </xf>
    <xf numFmtId="165" fontId="66" fillId="0" borderId="2" xfId="8" applyNumberFormat="1" applyFont="1" applyBorder="1" applyAlignment="1" applyProtection="1">
      <alignment horizontal="center" vertical="center" wrapText="1"/>
      <protection locked="0"/>
    </xf>
    <xf numFmtId="43" fontId="23" fillId="0" borderId="1" xfId="1" applyFont="1" applyBorder="1" applyAlignment="1" applyProtection="1">
      <alignment horizontal="center" vertical="center" wrapText="1"/>
      <protection locked="0"/>
    </xf>
    <xf numFmtId="0" fontId="32" fillId="0" borderId="0" xfId="33" applyFont="1"/>
    <xf numFmtId="0" fontId="12" fillId="0" borderId="0" xfId="19" applyFont="1" applyBorder="1" applyAlignment="1" applyProtection="1"/>
    <xf numFmtId="167" fontId="23" fillId="0" borderId="9" xfId="19" applyNumberFormat="1" applyFont="1" applyBorder="1" applyAlignment="1" applyProtection="1">
      <alignment horizontal="center" vertical="center" wrapText="1"/>
      <protection locked="0"/>
    </xf>
    <xf numFmtId="165" fontId="23" fillId="0" borderId="9" xfId="8" applyNumberFormat="1" applyFont="1" applyBorder="1" applyAlignment="1" applyProtection="1">
      <alignment horizontal="center" vertical="center" wrapText="1"/>
      <protection locked="0"/>
    </xf>
    <xf numFmtId="165" fontId="23" fillId="0" borderId="34" xfId="8" applyNumberFormat="1" applyFont="1" applyBorder="1" applyAlignment="1" applyProtection="1">
      <alignment horizontal="center" vertical="center" wrapText="1"/>
      <protection locked="0"/>
    </xf>
    <xf numFmtId="0" fontId="23" fillId="0" borderId="5" xfId="19" applyFont="1" applyBorder="1" applyAlignment="1" applyProtection="1">
      <alignment horizontal="center" vertical="center" wrapText="1"/>
      <protection locked="0"/>
    </xf>
    <xf numFmtId="167" fontId="23" fillId="0" borderId="5" xfId="19" applyNumberFormat="1" applyFont="1" applyBorder="1" applyAlignment="1" applyProtection="1">
      <alignment horizontal="center" vertical="center" wrapText="1"/>
      <protection locked="0"/>
    </xf>
    <xf numFmtId="165" fontId="23" fillId="0" borderId="7" xfId="8" applyNumberFormat="1" applyFont="1" applyBorder="1" applyAlignment="1" applyProtection="1">
      <alignment horizontal="center" vertical="center" wrapText="1"/>
      <protection locked="0"/>
    </xf>
    <xf numFmtId="167" fontId="23" fillId="0" borderId="44" xfId="19" applyNumberFormat="1" applyFont="1" applyBorder="1" applyAlignment="1" applyProtection="1">
      <alignment horizontal="center" vertical="center" wrapText="1"/>
      <protection locked="0"/>
    </xf>
    <xf numFmtId="0" fontId="23" fillId="0" borderId="5" xfId="19" applyFont="1" applyBorder="1" applyAlignment="1" applyProtection="1">
      <alignment horizontal="left" vertical="center" wrapText="1"/>
      <protection locked="0"/>
    </xf>
    <xf numFmtId="165" fontId="13" fillId="0" borderId="45" xfId="8" applyNumberFormat="1" applyFont="1" applyBorder="1" applyAlignment="1" applyProtection="1">
      <alignment horizontal="center" vertical="center" wrapText="1"/>
      <protection locked="0"/>
    </xf>
    <xf numFmtId="165" fontId="66" fillId="0" borderId="45" xfId="8" applyNumberFormat="1" applyFont="1" applyBorder="1" applyAlignment="1" applyProtection="1">
      <alignment horizontal="center" vertical="center" wrapText="1"/>
      <protection locked="0"/>
    </xf>
    <xf numFmtId="43" fontId="23" fillId="0" borderId="48" xfId="8" applyNumberFormat="1" applyFont="1" applyBorder="1" applyAlignment="1" applyProtection="1">
      <alignment horizontal="right" vertical="center" wrapText="1"/>
      <protection locked="0"/>
    </xf>
    <xf numFmtId="43" fontId="23" fillId="0" borderId="10" xfId="8" applyNumberFormat="1" applyFont="1" applyBorder="1" applyAlignment="1" applyProtection="1">
      <alignment horizontal="right" vertical="center" wrapText="1"/>
      <protection locked="0"/>
    </xf>
    <xf numFmtId="165" fontId="13" fillId="0" borderId="47" xfId="8" applyNumberFormat="1" applyFont="1" applyBorder="1" applyAlignment="1" applyProtection="1">
      <alignment horizontal="center" vertical="center" wrapText="1"/>
      <protection locked="0"/>
    </xf>
    <xf numFmtId="165" fontId="66" fillId="0" borderId="47" xfId="8" applyNumberFormat="1" applyFont="1" applyBorder="1" applyAlignment="1" applyProtection="1">
      <alignment horizontal="center" vertical="center" wrapText="1"/>
      <protection locked="0"/>
    </xf>
    <xf numFmtId="165" fontId="23" fillId="0" borderId="49" xfId="8" applyNumberFormat="1" applyFont="1" applyBorder="1" applyAlignment="1" applyProtection="1">
      <alignment horizontal="center" vertical="center" wrapText="1"/>
      <protection locked="0"/>
    </xf>
    <xf numFmtId="165" fontId="23" fillId="0" borderId="50" xfId="8" applyNumberFormat="1" applyFont="1" applyBorder="1" applyAlignment="1" applyProtection="1">
      <alignment horizontal="center" vertical="center" wrapText="1"/>
      <protection locked="0"/>
    </xf>
    <xf numFmtId="0" fontId="9" fillId="0" borderId="6" xfId="33" applyFont="1" applyBorder="1" applyAlignment="1">
      <alignment horizontal="center" vertical="center" wrapText="1"/>
    </xf>
    <xf numFmtId="1" fontId="9" fillId="4" borderId="18" xfId="33" applyNumberFormat="1" applyFont="1" applyFill="1" applyBorder="1" applyAlignment="1">
      <alignment horizontal="center" vertical="center" wrapText="1"/>
    </xf>
    <xf numFmtId="0" fontId="9" fillId="4" borderId="55" xfId="1" applyNumberFormat="1" applyFont="1" applyFill="1" applyBorder="1" applyAlignment="1">
      <alignment horizontal="center" vertical="center" wrapText="1"/>
    </xf>
    <xf numFmtId="0" fontId="9" fillId="4" borderId="56" xfId="1" applyNumberFormat="1" applyFont="1" applyFill="1" applyBorder="1" applyAlignment="1">
      <alignment horizontal="center" vertical="center" wrapText="1"/>
    </xf>
    <xf numFmtId="0" fontId="9" fillId="4" borderId="45" xfId="1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 applyProtection="1">
      <alignment horizontal="center"/>
      <protection locked="0"/>
    </xf>
    <xf numFmtId="43" fontId="20" fillId="0" borderId="20" xfId="1" applyFont="1" applyFill="1" applyBorder="1" applyAlignment="1" applyProtection="1">
      <alignment horizontal="right"/>
      <protection locked="0"/>
    </xf>
    <xf numFmtId="0" fontId="23" fillId="0" borderId="0" xfId="15" applyFont="1" applyBorder="1" applyProtection="1">
      <protection hidden="1"/>
    </xf>
    <xf numFmtId="0" fontId="24" fillId="0" borderId="0" xfId="15" applyFont="1" applyBorder="1" applyAlignment="1" applyProtection="1">
      <alignment horizontal="centerContinuous"/>
      <protection hidden="1"/>
    </xf>
    <xf numFmtId="1" fontId="24" fillId="0" borderId="0" xfId="15" applyNumberFormat="1" applyFont="1" applyBorder="1" applyAlignment="1" applyProtection="1">
      <alignment horizontal="centerContinuous"/>
      <protection hidden="1"/>
    </xf>
    <xf numFmtId="4" fontId="24" fillId="0" borderId="0" xfId="15" applyNumberFormat="1" applyFont="1" applyBorder="1" applyAlignment="1" applyProtection="1">
      <alignment horizontal="centerContinuous"/>
      <protection hidden="1"/>
    </xf>
    <xf numFmtId="0" fontId="4" fillId="0" borderId="0" xfId="15" applyBorder="1" applyProtection="1">
      <protection hidden="1"/>
    </xf>
    <xf numFmtId="4" fontId="4" fillId="0" borderId="0" xfId="15" applyNumberFormat="1" applyBorder="1" applyProtection="1">
      <protection hidden="1"/>
    </xf>
    <xf numFmtId="43" fontId="0" fillId="0" borderId="0" xfId="3" applyFont="1" applyBorder="1" applyProtection="1">
      <protection hidden="1"/>
    </xf>
    <xf numFmtId="1" fontId="23" fillId="0" borderId="0" xfId="15" applyNumberFormat="1" applyFont="1" applyBorder="1" applyProtection="1">
      <protection hidden="1"/>
    </xf>
    <xf numFmtId="4" fontId="23" fillId="0" borderId="0" xfId="15" applyNumberFormat="1" applyFont="1" applyBorder="1" applyProtection="1">
      <protection hidden="1"/>
    </xf>
    <xf numFmtId="0" fontId="25" fillId="0" borderId="0" xfId="15" applyFont="1" applyBorder="1" applyProtection="1">
      <protection hidden="1"/>
    </xf>
    <xf numFmtId="4" fontId="26" fillId="0" borderId="0" xfId="15" applyNumberFormat="1" applyFont="1" applyBorder="1" applyProtection="1">
      <protection hidden="1"/>
    </xf>
    <xf numFmtId="4" fontId="40" fillId="0" borderId="0" xfId="15" applyNumberFormat="1" applyFont="1" applyBorder="1" applyProtection="1">
      <protection hidden="1"/>
    </xf>
    <xf numFmtId="4" fontId="41" fillId="0" borderId="0" xfId="15" applyNumberFormat="1" applyFont="1" applyBorder="1" applyProtection="1">
      <protection hidden="1"/>
    </xf>
    <xf numFmtId="4" fontId="42" fillId="0" borderId="0" xfId="15" applyNumberFormat="1" applyFont="1" applyBorder="1" applyProtection="1">
      <protection hidden="1"/>
    </xf>
    <xf numFmtId="4" fontId="13" fillId="0" borderId="0" xfId="15" applyNumberFormat="1" applyFont="1" applyBorder="1" applyProtection="1">
      <protection hidden="1"/>
    </xf>
    <xf numFmtId="1" fontId="4" fillId="0" borderId="0" xfId="15" applyNumberFormat="1" applyBorder="1" applyProtection="1">
      <protection hidden="1"/>
    </xf>
    <xf numFmtId="0" fontId="22" fillId="0" borderId="20" xfId="15" applyFont="1" applyBorder="1" applyAlignment="1" applyProtection="1">
      <alignment horizontal="left"/>
      <protection hidden="1"/>
    </xf>
    <xf numFmtId="4" fontId="43" fillId="0" borderId="0" xfId="15" applyNumberFormat="1" applyFont="1" applyBorder="1" applyProtection="1">
      <protection hidden="1"/>
    </xf>
    <xf numFmtId="0" fontId="32" fillId="0" borderId="0" xfId="19" applyFont="1" applyAlignment="1" applyProtection="1">
      <alignment horizontal="left" vertical="center"/>
      <protection locked="0"/>
    </xf>
    <xf numFmtId="0" fontId="34" fillId="0" borderId="0" xfId="42"/>
    <xf numFmtId="0" fontId="2" fillId="0" borderId="0" xfId="0" applyFont="1" applyProtection="1">
      <protection locked="0"/>
    </xf>
    <xf numFmtId="0" fontId="56" fillId="0" borderId="0" xfId="33" applyFont="1" applyAlignment="1">
      <alignment vertical="center"/>
    </xf>
    <xf numFmtId="0" fontId="54" fillId="0" borderId="0" xfId="33" applyFont="1" applyAlignment="1">
      <alignment vertical="center"/>
    </xf>
    <xf numFmtId="0" fontId="56" fillId="0" borderId="0" xfId="33" applyFont="1" applyAlignment="1">
      <alignment horizontal="right" vertical="center"/>
    </xf>
    <xf numFmtId="0" fontId="54" fillId="0" borderId="9" xfId="33" applyFont="1" applyBorder="1" applyAlignment="1">
      <alignment horizontal="center" vertical="center" wrapText="1"/>
    </xf>
    <xf numFmtId="0" fontId="54" fillId="0" borderId="1" xfId="33" applyFont="1" applyBorder="1" applyAlignment="1">
      <alignment horizontal="center" vertical="center" wrapText="1"/>
    </xf>
    <xf numFmtId="17" fontId="54" fillId="0" borderId="1" xfId="33" applyNumberFormat="1" applyFont="1" applyBorder="1" applyAlignment="1">
      <alignment horizontal="center" vertical="center" wrapText="1"/>
    </xf>
    <xf numFmtId="168" fontId="54" fillId="0" borderId="1" xfId="33" applyNumberFormat="1" applyFont="1" applyBorder="1" applyAlignment="1">
      <alignment horizontal="center" vertical="center" wrapText="1"/>
    </xf>
    <xf numFmtId="0" fontId="54" fillId="0" borderId="8" xfId="33" applyFont="1" applyBorder="1" applyAlignment="1">
      <alignment horizontal="center" vertical="center" wrapText="1"/>
    </xf>
    <xf numFmtId="0" fontId="56" fillId="0" borderId="9" xfId="33" applyFont="1" applyBorder="1"/>
    <xf numFmtId="0" fontId="56" fillId="0" borderId="9" xfId="33" applyFont="1" applyBorder="1" applyAlignment="1">
      <alignment horizontal="center" vertical="center"/>
    </xf>
    <xf numFmtId="0" fontId="56" fillId="0" borderId="1" xfId="33" applyFont="1" applyBorder="1"/>
    <xf numFmtId="0" fontId="56" fillId="0" borderId="1" xfId="33" applyNumberFormat="1" applyFont="1" applyBorder="1" applyAlignment="1">
      <alignment horizontal="center" vertical="center"/>
    </xf>
    <xf numFmtId="0" fontId="54" fillId="0" borderId="1" xfId="33" applyNumberFormat="1" applyFont="1" applyBorder="1" applyAlignment="1">
      <alignment horizontal="center" vertical="center" wrapText="1"/>
    </xf>
    <xf numFmtId="0" fontId="56" fillId="0" borderId="1" xfId="33" applyFont="1" applyBorder="1" applyAlignment="1">
      <alignment vertical="center"/>
    </xf>
    <xf numFmtId="0" fontId="56" fillId="0" borderId="1" xfId="33" applyFont="1" applyBorder="1" applyAlignment="1">
      <alignment vertical="center" wrapText="1"/>
    </xf>
    <xf numFmtId="0" fontId="54" fillId="0" borderId="1" xfId="33" applyFont="1" applyBorder="1" applyAlignment="1">
      <alignment vertical="center" wrapText="1"/>
    </xf>
    <xf numFmtId="0" fontId="56" fillId="0" borderId="1" xfId="33" applyFont="1" applyBorder="1" applyAlignment="1">
      <alignment horizontal="left"/>
    </xf>
    <xf numFmtId="0" fontId="54" fillId="0" borderId="1" xfId="33" applyFont="1" applyBorder="1" applyAlignment="1">
      <alignment horizontal="left" vertical="center" wrapText="1"/>
    </xf>
    <xf numFmtId="0" fontId="54" fillId="0" borderId="1" xfId="33" applyFont="1" applyBorder="1"/>
    <xf numFmtId="49" fontId="56" fillId="0" borderId="1" xfId="33" applyNumberFormat="1" applyFont="1" applyBorder="1" applyAlignment="1">
      <alignment vertical="center" wrapText="1"/>
    </xf>
    <xf numFmtId="49" fontId="56" fillId="0" borderId="1" xfId="33" applyNumberFormat="1" applyFont="1" applyBorder="1" applyAlignment="1">
      <alignment vertical="center"/>
    </xf>
    <xf numFmtId="0" fontId="54" fillId="0" borderId="1" xfId="33" applyFont="1" applyBorder="1" applyAlignment="1">
      <alignment vertical="center"/>
    </xf>
    <xf numFmtId="43" fontId="56" fillId="0" borderId="1" xfId="1" applyFont="1" applyBorder="1" applyAlignment="1" applyProtection="1">
      <alignment horizontal="center" vertical="center"/>
      <protection locked="0"/>
    </xf>
    <xf numFmtId="43" fontId="56" fillId="0" borderId="1" xfId="1" applyFont="1" applyBorder="1" applyAlignment="1" applyProtection="1">
      <alignment horizontal="center" vertical="center" wrapText="1"/>
      <protection locked="0"/>
    </xf>
    <xf numFmtId="43" fontId="54" fillId="0" borderId="1" xfId="1" applyFont="1" applyBorder="1" applyAlignment="1" applyProtection="1">
      <alignment horizontal="center" vertical="center"/>
      <protection locked="0"/>
    </xf>
    <xf numFmtId="43" fontId="56" fillId="0" borderId="1" xfId="1" applyFont="1" applyBorder="1" applyAlignment="1" applyProtection="1">
      <alignment vertical="center"/>
      <protection locked="0"/>
    </xf>
    <xf numFmtId="49" fontId="56" fillId="0" borderId="1" xfId="33" applyNumberFormat="1" applyFont="1" applyBorder="1" applyAlignment="1">
      <alignment horizontal="left" vertical="center" wrapText="1"/>
    </xf>
    <xf numFmtId="43" fontId="6" fillId="0" borderId="23" xfId="1" applyFont="1" applyFill="1" applyBorder="1" applyAlignment="1" applyProtection="1">
      <alignment horizontal="center" vertical="center"/>
      <protection hidden="1"/>
    </xf>
    <xf numFmtId="165" fontId="6" fillId="0" borderId="23" xfId="1" applyNumberFormat="1" applyFont="1" applyFill="1" applyBorder="1" applyAlignment="1" applyProtection="1">
      <alignment horizontal="center" vertical="center"/>
      <protection hidden="1"/>
    </xf>
    <xf numFmtId="43" fontId="9" fillId="0" borderId="23" xfId="1" applyFont="1" applyFill="1" applyBorder="1" applyAlignment="1" applyProtection="1">
      <alignment horizontal="center" vertical="center" wrapText="1"/>
      <protection hidden="1"/>
    </xf>
    <xf numFmtId="43" fontId="9" fillId="0" borderId="23" xfId="1" applyFont="1" applyFill="1" applyBorder="1" applyAlignment="1" applyProtection="1">
      <alignment vertical="center" wrapText="1"/>
      <protection hidden="1"/>
    </xf>
    <xf numFmtId="1" fontId="6" fillId="0" borderId="20" xfId="33" applyNumberFormat="1" applyFont="1" applyFill="1" applyBorder="1" applyAlignment="1" applyProtection="1">
      <alignment horizontal="center" vertical="center"/>
      <protection hidden="1"/>
    </xf>
    <xf numFmtId="43" fontId="9" fillId="0" borderId="23" xfId="1" applyFont="1" applyFill="1" applyBorder="1" applyAlignment="1" applyProtection="1">
      <alignment vertical="center"/>
      <protection hidden="1"/>
    </xf>
    <xf numFmtId="1" fontId="9" fillId="0" borderId="20" xfId="8" applyNumberFormat="1" applyFont="1" applyFill="1" applyBorder="1" applyAlignment="1" applyProtection="1">
      <alignment horizontal="center" vertical="center"/>
      <protection hidden="1"/>
    </xf>
    <xf numFmtId="165" fontId="9" fillId="0" borderId="20" xfId="1" applyNumberFormat="1" applyFont="1" applyFill="1" applyBorder="1" applyAlignment="1" applyProtection="1">
      <alignment horizontal="center" vertical="center"/>
      <protection hidden="1"/>
    </xf>
    <xf numFmtId="165" fontId="9" fillId="0" borderId="23" xfId="1" applyNumberFormat="1" applyFont="1" applyFill="1" applyBorder="1" applyAlignment="1" applyProtection="1">
      <alignment horizontal="center" vertical="center"/>
      <protection hidden="1"/>
    </xf>
    <xf numFmtId="165" fontId="6" fillId="5" borderId="23" xfId="1" applyNumberFormat="1" applyFont="1" applyFill="1" applyBorder="1" applyAlignment="1" applyProtection="1">
      <alignment horizontal="center" vertical="center"/>
      <protection hidden="1"/>
    </xf>
    <xf numFmtId="4" fontId="20" fillId="5" borderId="20" xfId="15" applyNumberFormat="1" applyFont="1" applyFill="1" applyBorder="1" applyProtection="1">
      <protection locked="0" hidden="1"/>
    </xf>
    <xf numFmtId="43" fontId="56" fillId="0" borderId="1" xfId="1" applyFont="1" applyBorder="1" applyAlignment="1" applyProtection="1">
      <alignment horizontal="center" vertical="center"/>
    </xf>
    <xf numFmtId="43" fontId="54" fillId="0" borderId="1" xfId="1" applyFont="1" applyBorder="1" applyAlignment="1" applyProtection="1">
      <alignment horizontal="center" vertical="center" wrapText="1"/>
    </xf>
    <xf numFmtId="0" fontId="8" fillId="0" borderId="0" xfId="33" applyFont="1" applyAlignment="1" applyProtection="1">
      <alignment vertical="center"/>
    </xf>
    <xf numFmtId="43" fontId="6" fillId="5" borderId="25" xfId="1" applyFont="1" applyFill="1" applyBorder="1" applyAlignment="1" applyProtection="1">
      <alignment horizontal="center" vertical="center"/>
      <protection hidden="1"/>
    </xf>
    <xf numFmtId="43" fontId="9" fillId="5" borderId="20" xfId="1" applyFont="1" applyFill="1" applyBorder="1" applyAlignment="1">
      <alignment horizontal="center" vertical="center"/>
    </xf>
    <xf numFmtId="1" fontId="9" fillId="5" borderId="20" xfId="8" applyNumberFormat="1" applyFont="1" applyFill="1" applyBorder="1" applyAlignment="1">
      <alignment vertical="center"/>
    </xf>
    <xf numFmtId="1" fontId="9" fillId="5" borderId="20" xfId="8" applyNumberFormat="1" applyFont="1" applyFill="1" applyBorder="1" applyAlignment="1" applyProtection="1">
      <alignment vertical="center"/>
      <protection hidden="1"/>
    </xf>
    <xf numFmtId="43" fontId="9" fillId="5" borderId="23" xfId="1" applyFont="1" applyFill="1" applyBorder="1" applyAlignment="1" applyProtection="1">
      <alignment horizontal="center" vertical="center" wrapText="1"/>
      <protection hidden="1"/>
    </xf>
    <xf numFmtId="1" fontId="9" fillId="5" borderId="20" xfId="8" applyNumberFormat="1" applyFont="1" applyFill="1" applyBorder="1" applyAlignment="1" applyProtection="1">
      <alignment horizontal="right" vertical="center"/>
      <protection hidden="1"/>
    </xf>
    <xf numFmtId="165" fontId="9" fillId="5" borderId="23" xfId="1" applyNumberFormat="1" applyFont="1" applyFill="1" applyBorder="1" applyAlignment="1" applyProtection="1">
      <alignment vertical="center" wrapText="1"/>
      <protection hidden="1"/>
    </xf>
    <xf numFmtId="43" fontId="9" fillId="5" borderId="23" xfId="1" applyFont="1" applyFill="1" applyBorder="1" applyAlignment="1">
      <alignment horizontal="center" vertical="center" wrapText="1"/>
    </xf>
    <xf numFmtId="1" fontId="9" fillId="5" borderId="20" xfId="8" applyNumberFormat="1" applyFont="1" applyFill="1" applyBorder="1" applyAlignment="1">
      <alignment horizontal="right" vertical="center"/>
    </xf>
    <xf numFmtId="43" fontId="9" fillId="5" borderId="24" xfId="8" applyFont="1" applyFill="1" applyBorder="1" applyAlignment="1">
      <alignment horizontal="center" vertical="center"/>
    </xf>
    <xf numFmtId="43" fontId="9" fillId="5" borderId="25" xfId="8" applyFont="1" applyFill="1" applyBorder="1" applyAlignment="1">
      <alignment horizontal="center" vertical="center"/>
    </xf>
    <xf numFmtId="43" fontId="9" fillId="5" borderId="25" xfId="8" applyFont="1" applyFill="1" applyBorder="1" applyAlignment="1" applyProtection="1">
      <alignment horizontal="center" vertical="center"/>
      <protection hidden="1"/>
    </xf>
    <xf numFmtId="165" fontId="13" fillId="0" borderId="2" xfId="8" applyNumberFormat="1" applyFont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43" fontId="31" fillId="0" borderId="1" xfId="8" applyFont="1" applyBorder="1" applyAlignment="1" applyProtection="1">
      <alignment horizontal="left"/>
      <protection locked="0"/>
    </xf>
    <xf numFmtId="43" fontId="31" fillId="0" borderId="1" xfId="8" applyFont="1" applyBorder="1" applyAlignment="1" applyProtection="1">
      <alignment horizontal="center"/>
      <protection locked="0"/>
    </xf>
    <xf numFmtId="12" fontId="31" fillId="0" borderId="1" xfId="8" applyNumberFormat="1" applyFont="1" applyBorder="1" applyAlignment="1" applyProtection="1">
      <alignment horizontal="center"/>
      <protection locked="0"/>
    </xf>
    <xf numFmtId="14" fontId="31" fillId="0" borderId="1" xfId="8" applyNumberFormat="1" applyFont="1" applyBorder="1" applyAlignment="1" applyProtection="1">
      <alignment horizontal="center"/>
      <protection locked="0"/>
    </xf>
    <xf numFmtId="43" fontId="31" fillId="0" borderId="5" xfId="8" applyFont="1" applyBorder="1" applyAlignment="1" applyProtection="1">
      <alignment horizontal="center"/>
      <protection locked="0"/>
    </xf>
    <xf numFmtId="43" fontId="31" fillId="0" borderId="1" xfId="8" applyFont="1" applyBorder="1" applyAlignment="1" applyProtection="1">
      <protection locked="0"/>
    </xf>
    <xf numFmtId="43" fontId="31" fillId="0" borderId="8" xfId="8" applyFont="1" applyBorder="1" applyAlignment="1" applyProtection="1">
      <alignment horizontal="left"/>
      <protection locked="0"/>
    </xf>
    <xf numFmtId="14" fontId="31" fillId="0" borderId="8" xfId="8" applyNumberFormat="1" applyFont="1" applyBorder="1" applyAlignment="1" applyProtection="1">
      <alignment horizontal="center"/>
      <protection locked="0"/>
    </xf>
    <xf numFmtId="43" fontId="31" fillId="0" borderId="8" xfId="8" applyFon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32" fillId="0" borderId="38" xfId="19" applyFont="1" applyBorder="1" applyAlignment="1" applyProtection="1">
      <alignment horizontal="center"/>
    </xf>
    <xf numFmtId="0" fontId="32" fillId="0" borderId="0" xfId="19" applyFont="1" applyBorder="1" applyAlignment="1" applyProtection="1">
      <alignment horizontal="center"/>
    </xf>
    <xf numFmtId="0" fontId="32" fillId="0" borderId="0" xfId="19" applyNumberFormat="1" applyFont="1" applyBorder="1" applyAlignment="1" applyProtection="1">
      <alignment horizontal="center"/>
    </xf>
    <xf numFmtId="0" fontId="32" fillId="0" borderId="39" xfId="19" applyFont="1" applyBorder="1" applyAlignment="1" applyProtection="1">
      <alignment horizontal="center"/>
    </xf>
    <xf numFmtId="0" fontId="19" fillId="5" borderId="20" xfId="15" applyFont="1" applyFill="1" applyBorder="1" applyAlignment="1" applyProtection="1">
      <alignment horizontal="center"/>
      <protection locked="0" hidden="1"/>
    </xf>
    <xf numFmtId="43" fontId="20" fillId="5" borderId="20" xfId="1" applyFont="1" applyFill="1" applyBorder="1" applyAlignment="1" applyProtection="1">
      <alignment horizontal="right"/>
      <protection locked="0" hidden="1"/>
    </xf>
    <xf numFmtId="0" fontId="19" fillId="0" borderId="20" xfId="15" applyFont="1" applyFill="1" applyBorder="1" applyAlignment="1" applyProtection="1">
      <alignment horizontal="center"/>
      <protection locked="0" hidden="1"/>
    </xf>
    <xf numFmtId="43" fontId="20" fillId="0" borderId="20" xfId="1" applyFont="1" applyFill="1" applyBorder="1" applyAlignment="1" applyProtection="1">
      <alignment horizontal="right"/>
      <protection locked="0" hidden="1"/>
    </xf>
    <xf numFmtId="0" fontId="70" fillId="0" borderId="0" xfId="33" applyFont="1" applyAlignment="1" applyProtection="1">
      <alignment vertical="center"/>
      <protection locked="0"/>
    </xf>
    <xf numFmtId="0" fontId="71" fillId="0" borderId="12" xfId="33" applyFont="1" applyBorder="1" applyAlignment="1" applyProtection="1">
      <alignment horizontal="center" vertical="center"/>
    </xf>
    <xf numFmtId="0" fontId="71" fillId="0" borderId="13" xfId="33" applyFont="1" applyBorder="1" applyAlignment="1" applyProtection="1">
      <alignment horizontal="center" vertical="center"/>
    </xf>
    <xf numFmtId="0" fontId="71" fillId="0" borderId="13" xfId="33" applyFont="1" applyBorder="1" applyAlignment="1" applyProtection="1">
      <alignment horizontal="center" vertical="center" wrapText="1"/>
    </xf>
    <xf numFmtId="164" fontId="71" fillId="0" borderId="13" xfId="8" applyNumberFormat="1" applyFont="1" applyBorder="1" applyAlignment="1" applyProtection="1">
      <alignment horizontal="center" vertical="center" wrapText="1"/>
    </xf>
    <xf numFmtId="0" fontId="70" fillId="0" borderId="22" xfId="33" applyFont="1" applyBorder="1" applyAlignment="1" applyProtection="1">
      <alignment vertical="center"/>
    </xf>
    <xf numFmtId="0" fontId="71" fillId="0" borderId="20" xfId="33" applyFont="1" applyBorder="1" applyAlignment="1" applyProtection="1">
      <alignment horizontal="left" vertical="center" wrapText="1"/>
    </xf>
    <xf numFmtId="0" fontId="71" fillId="0" borderId="20" xfId="33" applyFont="1" applyBorder="1" applyAlignment="1" applyProtection="1">
      <alignment horizontal="center" vertical="center" wrapText="1"/>
    </xf>
    <xf numFmtId="164" fontId="71" fillId="0" borderId="20" xfId="8" applyNumberFormat="1" applyFont="1" applyBorder="1" applyAlignment="1" applyProtection="1">
      <alignment horizontal="center" vertical="center" wrapText="1"/>
    </xf>
    <xf numFmtId="0" fontId="70" fillId="0" borderId="22" xfId="33" applyFont="1" applyBorder="1" applyAlignment="1" applyProtection="1">
      <alignment vertical="center"/>
      <protection locked="0"/>
    </xf>
    <xf numFmtId="0" fontId="70" fillId="0" borderId="20" xfId="33" applyFont="1" applyBorder="1" applyAlignment="1" applyProtection="1">
      <alignment horizontal="left" vertical="center"/>
      <protection locked="0"/>
    </xf>
    <xf numFmtId="0" fontId="70" fillId="0" borderId="20" xfId="33" applyFont="1" applyBorder="1" applyAlignment="1" applyProtection="1">
      <alignment horizontal="center" vertical="center"/>
      <protection locked="0"/>
    </xf>
    <xf numFmtId="43" fontId="70" fillId="0" borderId="20" xfId="1" applyFont="1" applyBorder="1" applyAlignment="1" applyProtection="1">
      <alignment horizontal="center" vertical="center"/>
      <protection locked="0"/>
    </xf>
    <xf numFmtId="0" fontId="70" fillId="0" borderId="20" xfId="33" applyFont="1" applyBorder="1" applyAlignment="1" applyProtection="1">
      <alignment horizontal="left" vertical="center" wrapText="1"/>
      <protection locked="0"/>
    </xf>
    <xf numFmtId="43" fontId="70" fillId="0" borderId="20" xfId="1" applyFont="1" applyBorder="1" applyAlignment="1" applyProtection="1">
      <alignment vertical="center"/>
      <protection locked="0"/>
    </xf>
    <xf numFmtId="0" fontId="70" fillId="0" borderId="0" xfId="33" applyFont="1" applyAlignment="1" applyProtection="1">
      <alignment horizontal="left" vertical="center" wrapText="1"/>
      <protection locked="0"/>
    </xf>
    <xf numFmtId="0" fontId="71" fillId="0" borderId="14" xfId="33" applyFont="1" applyBorder="1" applyAlignment="1" applyProtection="1">
      <alignment horizontal="center" vertical="center" wrapText="1"/>
    </xf>
    <xf numFmtId="0" fontId="71" fillId="0" borderId="24" xfId="33" applyFont="1" applyBorder="1" applyAlignment="1" applyProtection="1">
      <alignment horizontal="center" vertical="center" wrapText="1"/>
    </xf>
    <xf numFmtId="0" fontId="70" fillId="0" borderId="24" xfId="33" applyFont="1" applyBorder="1" applyAlignment="1" applyProtection="1">
      <alignment horizontal="center" vertical="center"/>
      <protection locked="0"/>
    </xf>
    <xf numFmtId="0" fontId="70" fillId="0" borderId="0" xfId="33" applyFont="1" applyAlignment="1" applyProtection="1">
      <alignment vertical="center"/>
    </xf>
    <xf numFmtId="0" fontId="70" fillId="0" borderId="0" xfId="33" applyFont="1" applyAlignment="1" applyProtection="1">
      <alignment horizontal="left" vertical="center" wrapText="1"/>
    </xf>
    <xf numFmtId="0" fontId="68" fillId="0" borderId="0" xfId="33" applyFont="1" applyAlignment="1" applyProtection="1">
      <alignment vertical="center"/>
    </xf>
    <xf numFmtId="0" fontId="59" fillId="0" borderId="0" xfId="33" applyFont="1" applyAlignment="1" applyProtection="1">
      <alignment vertical="center"/>
    </xf>
    <xf numFmtId="0" fontId="71" fillId="0" borderId="0" xfId="33" applyFont="1" applyAlignment="1" applyProtection="1">
      <alignment horizontal="left" vertical="center"/>
    </xf>
    <xf numFmtId="0" fontId="71" fillId="0" borderId="0" xfId="33" applyFont="1" applyAlignment="1" applyProtection="1">
      <alignment vertical="center"/>
    </xf>
    <xf numFmtId="0" fontId="72" fillId="0" borderId="0" xfId="33" applyFont="1" applyAlignment="1" applyProtection="1">
      <alignment vertical="center"/>
    </xf>
    <xf numFmtId="0" fontId="71" fillId="0" borderId="0" xfId="33" applyFont="1" applyAlignment="1" applyProtection="1">
      <alignment horizontal="left" vertical="center" wrapText="1"/>
    </xf>
    <xf numFmtId="0" fontId="71" fillId="0" borderId="0" xfId="8" applyNumberFormat="1" applyFont="1" applyAlignment="1" applyProtection="1">
      <alignment vertical="center"/>
    </xf>
    <xf numFmtId="43" fontId="71" fillId="0" borderId="0" xfId="8" applyFont="1" applyAlignment="1" applyProtection="1">
      <alignment vertical="center"/>
    </xf>
    <xf numFmtId="165" fontId="60" fillId="0" borderId="2" xfId="8" applyNumberFormat="1" applyFont="1" applyBorder="1" applyAlignment="1" applyProtection="1">
      <alignment horizontal="center" wrapText="1"/>
    </xf>
    <xf numFmtId="165" fontId="60" fillId="0" borderId="47" xfId="8" applyNumberFormat="1" applyFont="1" applyBorder="1" applyAlignment="1" applyProtection="1">
      <alignment horizontal="center" wrapText="1"/>
    </xf>
    <xf numFmtId="165" fontId="60" fillId="0" borderId="45" xfId="8" applyNumberFormat="1" applyFont="1" applyBorder="1" applyAlignment="1" applyProtection="1">
      <alignment horizontal="center" wrapText="1"/>
    </xf>
    <xf numFmtId="0" fontId="73" fillId="0" borderId="22" xfId="33" applyFont="1" applyBorder="1" applyAlignment="1" applyProtection="1">
      <alignment vertical="center"/>
    </xf>
    <xf numFmtId="0" fontId="73" fillId="0" borderId="20" xfId="33" applyFont="1" applyBorder="1" applyAlignment="1" applyProtection="1">
      <alignment horizontal="left" vertical="center" wrapText="1"/>
    </xf>
    <xf numFmtId="0" fontId="73" fillId="0" borderId="20" xfId="33" applyFont="1" applyBorder="1" applyAlignment="1" applyProtection="1">
      <alignment vertical="center"/>
    </xf>
    <xf numFmtId="43" fontId="73" fillId="0" borderId="20" xfId="33" applyNumberFormat="1" applyFont="1" applyBorder="1" applyAlignment="1" applyProtection="1">
      <alignment vertical="center"/>
    </xf>
    <xf numFmtId="0" fontId="73" fillId="0" borderId="24" xfId="33" applyFont="1" applyBorder="1" applyAlignment="1" applyProtection="1">
      <alignment vertical="center"/>
    </xf>
    <xf numFmtId="165" fontId="74" fillId="0" borderId="47" xfId="8" applyNumberFormat="1" applyFont="1" applyBorder="1" applyAlignment="1" applyProtection="1">
      <alignment horizontal="center" vertical="center" wrapText="1"/>
    </xf>
    <xf numFmtId="165" fontId="74" fillId="0" borderId="45" xfId="8" applyNumberFormat="1" applyFont="1" applyBorder="1" applyAlignment="1" applyProtection="1">
      <alignment horizontal="center" vertical="center" wrapText="1"/>
    </xf>
    <xf numFmtId="165" fontId="74" fillId="0" borderId="2" xfId="8" applyNumberFormat="1" applyFont="1" applyBorder="1" applyAlignment="1" applyProtection="1">
      <alignment horizontal="center" vertical="center" wrapText="1"/>
    </xf>
    <xf numFmtId="0" fontId="73" fillId="0" borderId="0" xfId="33" applyFont="1" applyAlignment="1" applyProtection="1">
      <alignment vertical="center"/>
    </xf>
    <xf numFmtId="0" fontId="76" fillId="0" borderId="0" xfId="0" applyFont="1"/>
    <xf numFmtId="43" fontId="76" fillId="0" borderId="0" xfId="1" applyFont="1"/>
    <xf numFmtId="0" fontId="32" fillId="0" borderId="0" xfId="19" applyFont="1" applyBorder="1" applyAlignment="1" applyProtection="1">
      <alignment vertical="center"/>
      <protection locked="0"/>
    </xf>
    <xf numFmtId="0" fontId="33" fillId="0" borderId="0" xfId="19" applyFont="1" applyBorder="1" applyAlignment="1" applyProtection="1">
      <alignment horizontal="center" vertical="center"/>
      <protection locked="0"/>
    </xf>
    <xf numFmtId="165" fontId="32" fillId="0" borderId="0" xfId="8" applyNumberFormat="1" applyFont="1" applyBorder="1" applyAlignment="1" applyProtection="1">
      <alignment horizontal="left" vertical="center"/>
      <protection locked="0"/>
    </xf>
    <xf numFmtId="0" fontId="77" fillId="0" borderId="20" xfId="0" applyFont="1" applyFill="1" applyBorder="1" applyAlignment="1" applyProtection="1">
      <alignment horizontal="left"/>
      <protection locked="0"/>
    </xf>
    <xf numFmtId="0" fontId="23" fillId="0" borderId="0" xfId="19" applyFont="1" applyBorder="1" applyAlignment="1" applyProtection="1">
      <alignment horizontal="center" vertical="center"/>
      <protection locked="0"/>
    </xf>
    <xf numFmtId="1" fontId="23" fillId="0" borderId="0" xfId="19" applyNumberFormat="1" applyFont="1" applyBorder="1" applyAlignment="1" applyProtection="1">
      <alignment horizontal="center" vertical="center" wrapText="1"/>
      <protection locked="0"/>
    </xf>
    <xf numFmtId="0" fontId="23" fillId="0" borderId="0" xfId="19" applyFont="1" applyBorder="1" applyAlignment="1" applyProtection="1">
      <alignment horizontal="left" vertical="center" wrapText="1"/>
      <protection locked="0"/>
    </xf>
    <xf numFmtId="165" fontId="23" fillId="0" borderId="0" xfId="8" applyNumberFormat="1" applyFont="1" applyBorder="1" applyAlignment="1" applyProtection="1">
      <alignment horizontal="center" vertical="center" wrapText="1"/>
      <protection locked="0"/>
    </xf>
    <xf numFmtId="43" fontId="23" fillId="0" borderId="0" xfId="8" applyNumberFormat="1" applyFont="1" applyBorder="1" applyAlignment="1" applyProtection="1">
      <alignment horizontal="right" vertical="center" wrapText="1"/>
      <protection locked="0"/>
    </xf>
    <xf numFmtId="43" fontId="23" fillId="0" borderId="0" xfId="8" applyNumberFormat="1" applyFont="1" applyBorder="1" applyAlignment="1" applyProtection="1">
      <alignment horizontal="left" vertical="center" wrapText="1"/>
      <protection locked="0"/>
    </xf>
    <xf numFmtId="0" fontId="23" fillId="0" borderId="0" xfId="19" applyFont="1" applyBorder="1" applyAlignment="1" applyProtection="1">
      <alignment vertical="center"/>
      <protection locked="0"/>
    </xf>
    <xf numFmtId="165" fontId="13" fillId="0" borderId="45" xfId="8" applyNumberFormat="1" applyFont="1" applyBorder="1" applyAlignment="1" applyProtection="1">
      <alignment horizontal="center" vertical="center" wrapText="1"/>
      <protection locked="0"/>
    </xf>
    <xf numFmtId="1" fontId="23" fillId="0" borderId="1" xfId="19" applyNumberFormat="1" applyFont="1" applyBorder="1" applyAlignment="1" applyProtection="1">
      <alignment horizontal="left" vertical="center" wrapText="1"/>
      <protection locked="0"/>
    </xf>
    <xf numFmtId="0" fontId="23" fillId="0" borderId="20" xfId="19" applyFont="1" applyBorder="1" applyAlignment="1" applyProtection="1">
      <alignment vertical="center"/>
      <protection locked="0"/>
    </xf>
    <xf numFmtId="0" fontId="78" fillId="0" borderId="20" xfId="0" applyFont="1" applyBorder="1" applyAlignment="1">
      <alignment wrapText="1"/>
    </xf>
    <xf numFmtId="0" fontId="78" fillId="0" borderId="20" xfId="0" applyFont="1" applyBorder="1"/>
    <xf numFmtId="0" fontId="6" fillId="0" borderId="0" xfId="19" applyFont="1" applyAlignment="1" applyProtection="1">
      <alignment vertical="center"/>
      <protection locked="0"/>
    </xf>
    <xf numFmtId="165" fontId="23" fillId="0" borderId="20" xfId="1" applyNumberFormat="1" applyFont="1" applyBorder="1" applyAlignment="1">
      <alignment horizontal="center" vertical="center" wrapText="1"/>
    </xf>
    <xf numFmtId="0" fontId="23" fillId="0" borderId="20" xfId="19" applyFont="1" applyBorder="1" applyAlignment="1">
      <alignment horizontal="left" vertical="center" wrapText="1"/>
    </xf>
    <xf numFmtId="165" fontId="13" fillId="0" borderId="20" xfId="1" applyNumberFormat="1" applyFont="1" applyBorder="1" applyAlignment="1">
      <alignment vertical="center" wrapText="1"/>
    </xf>
    <xf numFmtId="1" fontId="13" fillId="0" borderId="20" xfId="19" applyNumberFormat="1" applyFont="1" applyBorder="1" applyAlignment="1">
      <alignment vertical="center" wrapText="1"/>
    </xf>
    <xf numFmtId="165" fontId="23" fillId="0" borderId="20" xfId="1" applyNumberFormat="1" applyFont="1" applyBorder="1" applyAlignment="1">
      <alignment vertical="center" wrapText="1"/>
    </xf>
    <xf numFmtId="0" fontId="13" fillId="0" borderId="1" xfId="19" applyFont="1" applyBorder="1" applyAlignment="1" applyProtection="1">
      <alignment horizontal="left" vertical="center" wrapText="1"/>
      <protection locked="0"/>
    </xf>
    <xf numFmtId="1" fontId="70" fillId="0" borderId="20" xfId="33" applyNumberFormat="1" applyFont="1" applyBorder="1" applyAlignment="1" applyProtection="1">
      <alignment horizontal="center" vertical="center"/>
      <protection locked="0"/>
    </xf>
    <xf numFmtId="1" fontId="13" fillId="0" borderId="1" xfId="19" applyNumberFormat="1" applyFont="1" applyBorder="1" applyAlignment="1" applyProtection="1">
      <alignment horizontal="center" vertical="center" wrapText="1"/>
      <protection locked="0"/>
    </xf>
    <xf numFmtId="1" fontId="23" fillId="0" borderId="10" xfId="19" applyNumberFormat="1" applyFont="1" applyBorder="1" applyAlignment="1" applyProtection="1">
      <alignment horizontal="left" vertical="center" wrapText="1"/>
      <protection locked="0"/>
    </xf>
    <xf numFmtId="1" fontId="23" fillId="0" borderId="20" xfId="19" applyNumberFormat="1" applyFont="1" applyBorder="1" applyAlignment="1" applyProtection="1">
      <alignment horizontal="center" vertical="center" wrapText="1"/>
      <protection locked="0"/>
    </xf>
    <xf numFmtId="0" fontId="23" fillId="0" borderId="20" xfId="19" applyFont="1" applyBorder="1" applyAlignment="1" applyProtection="1">
      <alignment horizontal="center" vertical="center"/>
      <protection locked="0"/>
    </xf>
    <xf numFmtId="0" fontId="23" fillId="0" borderId="1" xfId="1" applyNumberFormat="1" applyFont="1" applyBorder="1" applyAlignment="1" applyProtection="1">
      <alignment horizontal="center" vertical="center" wrapText="1"/>
      <protection locked="0"/>
    </xf>
    <xf numFmtId="43" fontId="23" fillId="0" borderId="1" xfId="1" applyFont="1" applyBorder="1" applyAlignment="1" applyProtection="1">
      <alignment horizontal="left" vertical="center" wrapText="1"/>
      <protection locked="0"/>
    </xf>
    <xf numFmtId="165" fontId="6" fillId="5" borderId="25" xfId="1" applyNumberFormat="1" applyFont="1" applyFill="1" applyBorder="1" applyAlignment="1" applyProtection="1">
      <alignment horizontal="center" vertical="center"/>
      <protection hidden="1"/>
    </xf>
    <xf numFmtId="0" fontId="81" fillId="0" borderId="20" xfId="0" applyFont="1" applyFill="1" applyBorder="1" applyAlignment="1" applyProtection="1">
      <alignment horizontal="left"/>
      <protection locked="0"/>
    </xf>
    <xf numFmtId="49" fontId="77" fillId="0" borderId="20" xfId="0" applyNumberFormat="1" applyFont="1" applyFill="1" applyBorder="1" applyAlignment="1" applyProtection="1">
      <alignment horizontal="left"/>
      <protection locked="0"/>
    </xf>
    <xf numFmtId="165" fontId="1" fillId="0" borderId="20" xfId="1" applyNumberFormat="1" applyFont="1" applyBorder="1" applyAlignment="1">
      <alignment horizontal="right" wrapText="1"/>
    </xf>
    <xf numFmtId="165" fontId="1" fillId="0" borderId="20" xfId="1" applyNumberFormat="1" applyFont="1" applyBorder="1" applyAlignment="1">
      <alignment horizontal="right"/>
    </xf>
    <xf numFmtId="165" fontId="79" fillId="0" borderId="20" xfId="0" applyNumberFormat="1" applyFont="1" applyBorder="1"/>
    <xf numFmtId="1" fontId="70" fillId="0" borderId="24" xfId="33" applyNumberFormat="1" applyFont="1" applyBorder="1" applyAlignment="1" applyProtection="1">
      <alignment horizontal="center" vertical="center"/>
      <protection locked="0"/>
    </xf>
    <xf numFmtId="165" fontId="23" fillId="0" borderId="1" xfId="1" applyNumberFormat="1" applyFont="1" applyBorder="1" applyAlignment="1" applyProtection="1">
      <alignment vertical="center" wrapText="1"/>
      <protection locked="0"/>
    </xf>
    <xf numFmtId="165" fontId="23" fillId="0" borderId="1" xfId="19" applyNumberFormat="1" applyFont="1" applyBorder="1" applyAlignment="1" applyProtection="1">
      <alignment vertical="center" wrapText="1"/>
      <protection locked="0"/>
    </xf>
    <xf numFmtId="43" fontId="23" fillId="0" borderId="20" xfId="1" applyFont="1" applyBorder="1" applyAlignment="1">
      <alignment horizontal="right" vertical="center" wrapText="1"/>
    </xf>
    <xf numFmtId="43" fontId="23" fillId="0" borderId="20" xfId="1" applyFont="1" applyBorder="1" applyAlignment="1">
      <alignment horizontal="center" vertical="center" wrapText="1"/>
    </xf>
    <xf numFmtId="43" fontId="13" fillId="0" borderId="20" xfId="1" applyFont="1" applyBorder="1" applyAlignment="1">
      <alignment vertical="center" wrapText="1"/>
    </xf>
    <xf numFmtId="43" fontId="13" fillId="0" borderId="1" xfId="1" applyFont="1" applyBorder="1" applyAlignment="1" applyProtection="1">
      <alignment horizontal="center" vertical="center" wrapText="1"/>
      <protection locked="0"/>
    </xf>
    <xf numFmtId="165" fontId="23" fillId="0" borderId="1" xfId="1" applyNumberFormat="1" applyFont="1" applyBorder="1" applyAlignment="1" applyProtection="1">
      <alignment horizontal="right" vertical="center" wrapText="1"/>
      <protection locked="0"/>
    </xf>
    <xf numFmtId="43" fontId="23" fillId="0" borderId="50" xfId="1" applyFont="1" applyBorder="1" applyAlignment="1" applyProtection="1">
      <alignment horizontal="center" vertical="center" wrapText="1"/>
      <protection locked="0"/>
    </xf>
    <xf numFmtId="43" fontId="23" fillId="0" borderId="0" xfId="1" applyFont="1" applyAlignment="1" applyProtection="1">
      <alignment vertical="center"/>
      <protection locked="0"/>
    </xf>
    <xf numFmtId="1" fontId="23" fillId="0" borderId="1" xfId="19" applyNumberFormat="1" applyFont="1" applyBorder="1" applyAlignment="1" applyProtection="1">
      <alignment horizontal="right" vertical="center" wrapText="1"/>
      <protection locked="0"/>
    </xf>
    <xf numFmtId="0" fontId="32" fillId="0" borderId="0" xfId="19" applyFont="1" applyBorder="1" applyAlignment="1" applyProtection="1">
      <alignment horizontal="center" vertical="center"/>
    </xf>
    <xf numFmtId="0" fontId="32" fillId="0" borderId="0" xfId="19" applyFont="1" applyBorder="1" applyAlignment="1" applyProtection="1">
      <alignment horizontal="center" vertical="center"/>
      <protection locked="0"/>
    </xf>
    <xf numFmtId="0" fontId="32" fillId="0" borderId="0" xfId="19" applyFont="1" applyBorder="1" applyAlignment="1" applyProtection="1">
      <alignment horizontal="center" vertical="center"/>
      <protection locked="0"/>
    </xf>
    <xf numFmtId="0" fontId="32" fillId="0" borderId="0" xfId="19" applyFont="1" applyBorder="1" applyAlignment="1" applyProtection="1">
      <alignment horizontal="center" vertical="center"/>
    </xf>
    <xf numFmtId="1" fontId="13" fillId="0" borderId="20" xfId="19" applyNumberFormat="1" applyFont="1" applyBorder="1" applyAlignment="1" applyProtection="1">
      <alignment horizontal="center" vertical="center" wrapText="1"/>
      <protection locked="0"/>
    </xf>
    <xf numFmtId="0" fontId="13" fillId="0" borderId="0" xfId="19" applyFont="1" applyBorder="1" applyAlignment="1" applyProtection="1">
      <alignment vertical="center"/>
      <protection locked="0"/>
    </xf>
    <xf numFmtId="43" fontId="23" fillId="0" borderId="0" xfId="1" applyFont="1" applyBorder="1" applyAlignment="1" applyProtection="1">
      <alignment vertical="center"/>
      <protection locked="0"/>
    </xf>
    <xf numFmtId="43" fontId="23" fillId="0" borderId="0" xfId="8" applyNumberFormat="1" applyFont="1" applyBorder="1" applyAlignment="1" applyProtection="1">
      <alignment horizontal="right" vertical="center"/>
      <protection locked="0"/>
    </xf>
    <xf numFmtId="0" fontId="13" fillId="0" borderId="0" xfId="19" applyFont="1" applyBorder="1" applyAlignment="1" applyProtection="1">
      <alignment horizontal="center" vertical="center"/>
      <protection locked="0"/>
    </xf>
    <xf numFmtId="43" fontId="13" fillId="0" borderId="0" xfId="1" applyFont="1" applyBorder="1" applyAlignment="1" applyProtection="1">
      <alignment vertical="center"/>
      <protection locked="0"/>
    </xf>
    <xf numFmtId="0" fontId="31" fillId="0" borderId="0" xfId="19" applyFont="1" applyBorder="1" applyAlignment="1" applyProtection="1">
      <alignment horizontal="center" vertical="center"/>
      <protection locked="0"/>
    </xf>
    <xf numFmtId="1" fontId="32" fillId="0" borderId="0" xfId="19" applyNumberFormat="1" applyFont="1" applyBorder="1" applyAlignment="1" applyProtection="1">
      <alignment horizontal="center" vertical="center" wrapText="1"/>
      <protection locked="0"/>
    </xf>
    <xf numFmtId="0" fontId="31" fillId="0" borderId="0" xfId="19" applyFont="1" applyBorder="1" applyAlignment="1" applyProtection="1">
      <alignment horizontal="left" vertical="center" wrapText="1"/>
      <protection locked="0"/>
    </xf>
    <xf numFmtId="165" fontId="32" fillId="0" borderId="0" xfId="8" applyNumberFormat="1" applyFont="1" applyBorder="1" applyAlignment="1" applyProtection="1">
      <alignment horizontal="right" vertical="center" wrapText="1"/>
      <protection locked="0"/>
    </xf>
    <xf numFmtId="165" fontId="32" fillId="0" borderId="0" xfId="8" applyNumberFormat="1" applyFont="1" applyBorder="1" applyAlignment="1" applyProtection="1">
      <alignment horizontal="right" vertical="center"/>
      <protection locked="0"/>
    </xf>
    <xf numFmtId="0" fontId="31" fillId="0" borderId="0" xfId="19" applyFont="1" applyBorder="1" applyAlignment="1" applyProtection="1">
      <alignment vertical="center"/>
      <protection locked="0"/>
    </xf>
    <xf numFmtId="165" fontId="32" fillId="0" borderId="0" xfId="8" applyNumberFormat="1" applyFont="1" applyBorder="1" applyAlignment="1" applyProtection="1">
      <alignment vertical="center"/>
      <protection locked="0"/>
    </xf>
    <xf numFmtId="0" fontId="32" fillId="0" borderId="0" xfId="19" applyFont="1" applyBorder="1" applyAlignment="1" applyProtection="1">
      <alignment horizontal="left" vertical="center"/>
      <protection locked="0"/>
    </xf>
    <xf numFmtId="0" fontId="13" fillId="0" borderId="20" xfId="19" applyFont="1" applyBorder="1" applyAlignment="1" applyProtection="1">
      <alignment vertical="center"/>
    </xf>
    <xf numFmtId="0" fontId="13" fillId="0" borderId="20" xfId="19" applyFont="1" applyBorder="1" applyAlignment="1" applyProtection="1">
      <alignment vertical="center"/>
      <protection locked="0"/>
    </xf>
    <xf numFmtId="165" fontId="13" fillId="0" borderId="20" xfId="8" applyNumberFormat="1" applyFont="1" applyBorder="1" applyAlignment="1" applyProtection="1">
      <alignment horizontal="center" vertical="center" wrapText="1"/>
      <protection locked="0"/>
    </xf>
    <xf numFmtId="165" fontId="66" fillId="0" borderId="20" xfId="8" applyNumberFormat="1" applyFont="1" applyBorder="1" applyAlignment="1" applyProtection="1">
      <alignment horizontal="center" vertical="center" wrapText="1"/>
      <protection locked="0"/>
    </xf>
    <xf numFmtId="1" fontId="6" fillId="0" borderId="20" xfId="19" applyNumberFormat="1" applyFont="1" applyBorder="1" applyAlignment="1" applyProtection="1">
      <alignment horizontal="left" vertical="center" wrapText="1"/>
      <protection locked="0"/>
    </xf>
    <xf numFmtId="43" fontId="23" fillId="0" borderId="20" xfId="1" applyFont="1" applyBorder="1" applyAlignment="1" applyProtection="1">
      <alignment horizontal="left" vertical="center" wrapText="1"/>
      <protection locked="0"/>
    </xf>
    <xf numFmtId="43" fontId="23" fillId="0" borderId="20" xfId="1" applyFont="1" applyBorder="1" applyAlignment="1" applyProtection="1">
      <alignment horizontal="center" vertical="center" wrapText="1"/>
      <protection locked="0"/>
    </xf>
    <xf numFmtId="43" fontId="23" fillId="0" borderId="20" xfId="8" applyNumberFormat="1" applyFont="1" applyBorder="1" applyAlignment="1" applyProtection="1">
      <alignment horizontal="left" vertical="center" wrapText="1"/>
      <protection locked="0"/>
    </xf>
    <xf numFmtId="1" fontId="23" fillId="0" borderId="20" xfId="19" applyNumberFormat="1" applyFont="1" applyBorder="1" applyAlignment="1" applyProtection="1">
      <alignment horizontal="left" vertical="center" wrapText="1"/>
      <protection locked="0"/>
    </xf>
    <xf numFmtId="43" fontId="23" fillId="0" borderId="20" xfId="1" applyFont="1" applyBorder="1" applyAlignment="1" applyProtection="1">
      <alignment vertical="center"/>
      <protection locked="0"/>
    </xf>
    <xf numFmtId="0" fontId="23" fillId="0" borderId="20" xfId="19" applyFont="1" applyBorder="1" applyAlignment="1" applyProtection="1">
      <alignment horizontal="left" vertical="center" wrapText="1"/>
      <protection locked="0"/>
    </xf>
    <xf numFmtId="165" fontId="23" fillId="0" borderId="20" xfId="8" applyNumberFormat="1" applyFont="1" applyBorder="1" applyAlignment="1" applyProtection="1">
      <alignment horizontal="center" vertical="center" wrapText="1"/>
      <protection locked="0"/>
    </xf>
    <xf numFmtId="43" fontId="23" fillId="0" borderId="20" xfId="8" applyNumberFormat="1" applyFont="1" applyBorder="1" applyAlignment="1" applyProtection="1">
      <alignment horizontal="right" vertical="center" wrapText="1"/>
      <protection locked="0"/>
    </xf>
    <xf numFmtId="43" fontId="13" fillId="0" borderId="20" xfId="1" applyFont="1" applyBorder="1" applyAlignment="1" applyProtection="1">
      <alignment horizontal="center" vertical="center" wrapText="1"/>
      <protection locked="0"/>
    </xf>
    <xf numFmtId="0" fontId="13" fillId="0" borderId="20" xfId="19" applyFont="1" applyBorder="1" applyAlignment="1" applyProtection="1">
      <alignment horizontal="left" vertical="center" wrapText="1"/>
      <protection locked="0"/>
    </xf>
    <xf numFmtId="0" fontId="13" fillId="0" borderId="20" xfId="19" applyFont="1" applyBorder="1" applyAlignment="1" applyProtection="1">
      <alignment horizontal="left" vertical="center"/>
      <protection locked="0"/>
    </xf>
    <xf numFmtId="43" fontId="23" fillId="0" borderId="20" xfId="8" applyNumberFormat="1" applyFont="1" applyBorder="1" applyAlignment="1" applyProtection="1">
      <alignment horizontal="right" vertical="center"/>
      <protection locked="0"/>
    </xf>
    <xf numFmtId="43" fontId="23" fillId="0" borderId="20" xfId="1" applyFont="1" applyBorder="1" applyAlignment="1" applyProtection="1">
      <alignment horizontal="right" vertical="center" wrapText="1"/>
      <protection locked="0"/>
    </xf>
    <xf numFmtId="0" fontId="13" fillId="0" borderId="20" xfId="19" applyFont="1" applyBorder="1" applyAlignment="1" applyProtection="1">
      <alignment horizontal="center" vertical="center" wrapText="1"/>
      <protection locked="0"/>
    </xf>
    <xf numFmtId="49" fontId="32" fillId="0" borderId="0" xfId="19" applyNumberFormat="1" applyFont="1" applyBorder="1" applyAlignment="1" applyProtection="1">
      <alignment vertical="center"/>
      <protection locked="0"/>
    </xf>
    <xf numFmtId="49" fontId="23" fillId="0" borderId="20" xfId="8" applyNumberFormat="1" applyFont="1" applyBorder="1" applyAlignment="1" applyProtection="1">
      <alignment horizontal="left" vertical="center" wrapText="1"/>
      <protection locked="0"/>
    </xf>
    <xf numFmtId="49" fontId="23" fillId="0" borderId="0" xfId="8" applyNumberFormat="1" applyFont="1" applyBorder="1" applyAlignment="1" applyProtection="1">
      <alignment horizontal="left" vertical="center" wrapText="1"/>
      <protection locked="0"/>
    </xf>
    <xf numFmtId="43" fontId="23" fillId="0" borderId="0" xfId="8" applyNumberFormat="1" applyFont="1" applyBorder="1" applyAlignment="1" applyProtection="1">
      <alignment horizontal="center" vertical="center"/>
      <protection locked="0"/>
    </xf>
    <xf numFmtId="43" fontId="23" fillId="0" borderId="0" xfId="8" applyNumberFormat="1" applyFont="1" applyBorder="1" applyAlignment="1" applyProtection="1">
      <alignment horizontal="center" vertical="center" wrapText="1"/>
      <protection locked="0"/>
    </xf>
    <xf numFmtId="43" fontId="23" fillId="0" borderId="20" xfId="8" applyFont="1" applyBorder="1" applyAlignment="1" applyProtection="1">
      <alignment horizontal="center" vertical="center" wrapText="1"/>
      <protection locked="0"/>
    </xf>
    <xf numFmtId="43" fontId="0" fillId="0" borderId="20" xfId="1" applyFont="1" applyBorder="1" applyAlignment="1">
      <alignment vertical="center" wrapText="1"/>
    </xf>
    <xf numFmtId="165" fontId="13" fillId="0" borderId="20" xfId="1" applyNumberFormat="1" applyFont="1" applyBorder="1" applyAlignment="1">
      <alignment horizontal="center" vertical="center"/>
    </xf>
    <xf numFmtId="165" fontId="23" fillId="0" borderId="20" xfId="1" applyNumberFormat="1" applyFont="1" applyBorder="1" applyAlignment="1">
      <alignment horizontal="center" vertical="center"/>
    </xf>
    <xf numFmtId="43" fontId="13" fillId="0" borderId="20" xfId="1" applyFont="1" applyBorder="1" applyAlignment="1" applyProtection="1">
      <alignment vertical="center"/>
      <protection locked="0"/>
    </xf>
    <xf numFmtId="165" fontId="32" fillId="0" borderId="20" xfId="8" applyNumberFormat="1" applyFont="1" applyBorder="1" applyAlignment="1" applyProtection="1">
      <alignment horizontal="right" vertical="center" wrapText="1"/>
      <protection locked="0"/>
    </xf>
    <xf numFmtId="0" fontId="31" fillId="0" borderId="20" xfId="19" applyFont="1" applyBorder="1" applyAlignment="1" applyProtection="1">
      <alignment vertical="center"/>
      <protection locked="0"/>
    </xf>
    <xf numFmtId="0" fontId="32" fillId="0" borderId="20" xfId="19" applyFont="1" applyBorder="1" applyAlignment="1" applyProtection="1">
      <alignment vertical="center"/>
      <protection locked="0"/>
    </xf>
    <xf numFmtId="0" fontId="13" fillId="0" borderId="20" xfId="19" applyFont="1" applyBorder="1" applyAlignment="1">
      <alignment horizontal="left" vertical="center" wrapText="1"/>
    </xf>
    <xf numFmtId="0" fontId="6" fillId="0" borderId="20" xfId="19" applyFont="1" applyBorder="1" applyAlignment="1" applyProtection="1">
      <alignment vertical="center"/>
      <protection locked="0"/>
    </xf>
    <xf numFmtId="0" fontId="13" fillId="0" borderId="20" xfId="19" applyFont="1" applyBorder="1" applyAlignment="1" applyProtection="1">
      <alignment horizontal="center" vertical="center"/>
      <protection locked="0"/>
    </xf>
    <xf numFmtId="165" fontId="13" fillId="0" borderId="20" xfId="19" applyNumberFormat="1" applyFont="1" applyBorder="1" applyAlignment="1" applyProtection="1">
      <alignment vertical="center"/>
      <protection locked="0"/>
    </xf>
    <xf numFmtId="0" fontId="32" fillId="0" borderId="0" xfId="19" applyFont="1" applyBorder="1" applyAlignment="1" applyProtection="1">
      <alignment horizontal="right" vertical="center"/>
      <protection locked="0"/>
    </xf>
    <xf numFmtId="0" fontId="13" fillId="0" borderId="20" xfId="19" applyFont="1" applyBorder="1" applyAlignment="1">
      <alignment horizontal="right" vertical="center" wrapText="1"/>
    </xf>
    <xf numFmtId="0" fontId="13" fillId="0" borderId="20" xfId="19" applyFont="1" applyBorder="1" applyAlignment="1" applyProtection="1">
      <alignment horizontal="right" vertical="center"/>
      <protection locked="0"/>
    </xf>
    <xf numFmtId="43" fontId="23" fillId="0" borderId="20" xfId="1" applyFont="1" applyBorder="1" applyAlignment="1">
      <alignment vertical="center"/>
    </xf>
    <xf numFmtId="43" fontId="78" fillId="0" borderId="20" xfId="1" applyFont="1" applyBorder="1"/>
    <xf numFmtId="43" fontId="13" fillId="0" borderId="20" xfId="1" applyFont="1" applyBorder="1" applyAlignment="1">
      <alignment horizontal="center" vertical="center" wrapText="1"/>
    </xf>
    <xf numFmtId="0" fontId="31" fillId="0" borderId="20" xfId="19" applyFont="1" applyBorder="1" applyAlignment="1" applyProtection="1">
      <alignment horizontal="center" vertical="center"/>
      <protection locked="0"/>
    </xf>
    <xf numFmtId="1" fontId="32" fillId="0" borderId="20" xfId="19" applyNumberFormat="1" applyFont="1" applyBorder="1" applyAlignment="1" applyProtection="1">
      <alignment horizontal="center" vertical="center" wrapText="1"/>
      <protection locked="0"/>
    </xf>
    <xf numFmtId="0" fontId="31" fillId="0" borderId="20" xfId="19" applyFont="1" applyBorder="1" applyAlignment="1" applyProtection="1">
      <alignment horizontal="left" vertical="center" wrapText="1"/>
      <protection locked="0"/>
    </xf>
    <xf numFmtId="165" fontId="32" fillId="0" borderId="20" xfId="8" applyNumberFormat="1" applyFont="1" applyBorder="1" applyAlignment="1" applyProtection="1">
      <alignment horizontal="right" vertical="center"/>
      <protection locked="0"/>
    </xf>
    <xf numFmtId="43" fontId="23" fillId="0" borderId="20" xfId="1" applyFont="1" applyBorder="1" applyAlignment="1" applyProtection="1">
      <alignment horizontal="right" vertical="center"/>
      <protection locked="0"/>
    </xf>
    <xf numFmtId="43" fontId="13" fillId="0" borderId="20" xfId="1" applyFont="1" applyBorder="1" applyAlignment="1" applyProtection="1">
      <alignment horizontal="right" vertical="center" wrapText="1"/>
      <protection locked="0"/>
    </xf>
    <xf numFmtId="43" fontId="13" fillId="0" borderId="20" xfId="19" applyNumberFormat="1" applyFont="1" applyBorder="1" applyAlignment="1" applyProtection="1">
      <alignment horizontal="left" vertical="center" wrapText="1"/>
      <protection locked="0"/>
    </xf>
    <xf numFmtId="0" fontId="6" fillId="0" borderId="20" xfId="19" applyFont="1" applyBorder="1" applyAlignment="1" applyProtection="1">
      <alignment horizontal="center" vertical="center"/>
      <protection locked="0"/>
    </xf>
    <xf numFmtId="43" fontId="6" fillId="0" borderId="20" xfId="8" applyNumberFormat="1" applyFont="1" applyBorder="1" applyAlignment="1" applyProtection="1">
      <alignment horizontal="left" vertical="center" wrapText="1"/>
      <protection locked="0"/>
    </xf>
    <xf numFmtId="0" fontId="79" fillId="0" borderId="0" xfId="0" applyFont="1" applyBorder="1"/>
    <xf numFmtId="3" fontId="79" fillId="0" borderId="0" xfId="0" applyNumberFormat="1" applyFont="1" applyBorder="1"/>
    <xf numFmtId="43" fontId="78" fillId="0" borderId="20" xfId="1" applyFont="1" applyBorder="1" applyAlignment="1">
      <alignment wrapText="1"/>
    </xf>
    <xf numFmtId="0" fontId="9" fillId="0" borderId="20" xfId="19" applyFont="1" applyBorder="1" applyAlignment="1" applyProtection="1">
      <alignment horizontal="center" vertical="center"/>
      <protection locked="0"/>
    </xf>
    <xf numFmtId="43" fontId="13" fillId="0" borderId="20" xfId="8" applyNumberFormat="1" applyFont="1" applyBorder="1" applyAlignment="1" applyProtection="1">
      <alignment horizontal="left" vertical="center" wrapText="1"/>
      <protection locked="0"/>
    </xf>
    <xf numFmtId="0" fontId="80" fillId="0" borderId="20" xfId="0" applyFont="1" applyBorder="1"/>
    <xf numFmtId="165" fontId="23" fillId="0" borderId="20" xfId="1" applyNumberFormat="1" applyFont="1" applyBorder="1" applyAlignment="1" applyProtection="1">
      <alignment horizontal="center" vertical="center"/>
      <protection locked="0"/>
    </xf>
    <xf numFmtId="43" fontId="13" fillId="0" borderId="1" xfId="1" applyFont="1" applyBorder="1" applyAlignment="1" applyProtection="1">
      <alignment horizontal="left" vertical="center" wrapText="1"/>
      <protection locked="0"/>
    </xf>
    <xf numFmtId="43" fontId="13" fillId="0" borderId="1" xfId="8" applyNumberFormat="1" applyFont="1" applyBorder="1" applyAlignment="1" applyProtection="1">
      <alignment horizontal="left" vertical="center" wrapText="1"/>
      <protection locked="0"/>
    </xf>
    <xf numFmtId="165" fontId="13" fillId="0" borderId="1" xfId="1" applyNumberFormat="1" applyFont="1" applyBorder="1" applyAlignment="1" applyProtection="1">
      <alignment horizontal="center" vertical="center" wrapText="1"/>
      <protection locked="0"/>
    </xf>
    <xf numFmtId="43" fontId="70" fillId="0" borderId="22" xfId="1" applyFont="1" applyBorder="1" applyAlignment="1" applyProtection="1">
      <alignment horizontal="right" vertical="center"/>
      <protection locked="0"/>
    </xf>
    <xf numFmtId="43" fontId="70" fillId="0" borderId="20" xfId="1" applyFont="1" applyBorder="1" applyAlignment="1" applyProtection="1">
      <alignment horizontal="right" vertical="center"/>
      <protection locked="0"/>
    </xf>
    <xf numFmtId="43" fontId="70" fillId="0" borderId="59" xfId="1" applyFont="1" applyBorder="1" applyAlignment="1" applyProtection="1">
      <alignment horizontal="right" vertical="center"/>
      <protection locked="0"/>
    </xf>
    <xf numFmtId="43" fontId="70" fillId="0" borderId="23" xfId="1" applyFont="1" applyBorder="1" applyAlignment="1" applyProtection="1">
      <alignment horizontal="right" vertical="center"/>
      <protection locked="0"/>
    </xf>
    <xf numFmtId="43" fontId="70" fillId="0" borderId="25" xfId="1" applyFont="1" applyBorder="1" applyAlignment="1" applyProtection="1">
      <alignment horizontal="right" vertical="center"/>
      <protection locked="0"/>
    </xf>
    <xf numFmtId="0" fontId="23" fillId="0" borderId="20" xfId="0" applyFont="1" applyFill="1" applyBorder="1" applyAlignment="1" applyProtection="1">
      <alignment horizontal="left"/>
      <protection locked="0"/>
    </xf>
    <xf numFmtId="165" fontId="13" fillId="0" borderId="1" xfId="1" applyNumberFormat="1" applyFont="1" applyBorder="1" applyAlignment="1" applyProtection="1">
      <alignment horizontal="left" vertical="center" wrapText="1"/>
      <protection locked="0"/>
    </xf>
    <xf numFmtId="0" fontId="13" fillId="0" borderId="20" xfId="8" applyNumberFormat="1" applyFont="1" applyBorder="1" applyAlignment="1" applyProtection="1">
      <alignment horizontal="left" vertical="center" wrapText="1"/>
      <protection locked="0"/>
    </xf>
    <xf numFmtId="49" fontId="13" fillId="0" borderId="20" xfId="19" applyNumberFormat="1" applyFont="1" applyBorder="1" applyAlignment="1" applyProtection="1">
      <alignment horizontal="right" vertical="center"/>
      <protection locked="0"/>
    </xf>
    <xf numFmtId="0" fontId="82" fillId="0" borderId="20" xfId="0" applyFont="1" applyBorder="1" applyAlignment="1">
      <alignment vertical="center" wrapText="1"/>
    </xf>
    <xf numFmtId="0" fontId="83" fillId="0" borderId="20" xfId="0" applyFont="1" applyBorder="1" applyAlignment="1">
      <alignment vertical="center"/>
    </xf>
    <xf numFmtId="165" fontId="83" fillId="0" borderId="20" xfId="1" applyNumberFormat="1" applyFont="1" applyBorder="1" applyAlignment="1">
      <alignment vertical="center"/>
    </xf>
    <xf numFmtId="43" fontId="83" fillId="0" borderId="20" xfId="1" applyFont="1" applyBorder="1" applyAlignment="1">
      <alignment vertical="center"/>
    </xf>
    <xf numFmtId="49" fontId="83" fillId="0" borderId="20" xfId="1" applyNumberFormat="1" applyFont="1" applyBorder="1" applyAlignment="1">
      <alignment vertical="center"/>
    </xf>
    <xf numFmtId="165" fontId="9" fillId="0" borderId="20" xfId="8" applyNumberFormat="1" applyFont="1" applyBorder="1" applyAlignment="1" applyProtection="1">
      <alignment horizontal="left" vertical="center" wrapText="1"/>
      <protection locked="0"/>
    </xf>
    <xf numFmtId="0" fontId="16" fillId="0" borderId="20" xfId="15" applyFont="1" applyFill="1" applyBorder="1" applyAlignment="1" applyProtection="1">
      <alignment horizontal="center"/>
      <protection hidden="1"/>
    </xf>
    <xf numFmtId="1" fontId="19" fillId="0" borderId="20" xfId="15" applyNumberFormat="1" applyFont="1" applyFill="1" applyBorder="1" applyProtection="1">
      <protection hidden="1"/>
    </xf>
    <xf numFmtId="4" fontId="20" fillId="0" borderId="0" xfId="15" applyNumberFormat="1" applyFont="1" applyFill="1" applyBorder="1" applyProtection="1">
      <protection locked="0" hidden="1"/>
    </xf>
    <xf numFmtId="43" fontId="70" fillId="0" borderId="20" xfId="1" applyFont="1" applyBorder="1" applyAlignment="1" applyProtection="1">
      <alignment horizontal="left" vertical="center" wrapText="1"/>
      <protection locked="0"/>
    </xf>
    <xf numFmtId="43" fontId="70" fillId="0" borderId="0" xfId="1" applyFont="1" applyAlignment="1" applyProtection="1">
      <alignment vertical="center"/>
      <protection locked="0"/>
    </xf>
    <xf numFmtId="165" fontId="23" fillId="0" borderId="4" xfId="1" applyNumberFormat="1" applyFont="1" applyBorder="1" applyAlignment="1" applyProtection="1">
      <alignment horizontal="right" vertical="center" wrapText="1"/>
      <protection locked="0"/>
    </xf>
    <xf numFmtId="165" fontId="23" fillId="0" borderId="20" xfId="1" applyNumberFormat="1" applyFont="1" applyBorder="1" applyAlignment="1" applyProtection="1">
      <alignment horizontal="right" vertical="center"/>
      <protection locked="0"/>
    </xf>
    <xf numFmtId="43" fontId="32" fillId="0" borderId="0" xfId="1" applyFont="1" applyAlignment="1" applyProtection="1">
      <alignment vertical="center"/>
      <protection locked="0"/>
    </xf>
    <xf numFmtId="165" fontId="23" fillId="0" borderId="1" xfId="1" applyNumberFormat="1" applyFont="1" applyBorder="1" applyAlignment="1" applyProtection="1">
      <alignment horizontal="left" vertical="center" wrapText="1"/>
      <protection locked="0"/>
    </xf>
    <xf numFmtId="1" fontId="23" fillId="0" borderId="20" xfId="19" applyNumberFormat="1" applyFont="1" applyBorder="1" applyAlignment="1" applyProtection="1">
      <alignment horizontal="right" vertical="center" wrapText="1"/>
      <protection locked="0"/>
    </xf>
    <xf numFmtId="43" fontId="1" fillId="0" borderId="20" xfId="1" applyFont="1" applyBorder="1" applyAlignment="1">
      <alignment horizontal="right" wrapText="1"/>
    </xf>
    <xf numFmtId="165" fontId="23" fillId="0" borderId="1" xfId="1" applyNumberFormat="1" applyFont="1" applyBorder="1" applyAlignment="1" applyProtection="1">
      <alignment horizontal="right"/>
      <protection locked="0"/>
    </xf>
    <xf numFmtId="165" fontId="23" fillId="0" borderId="0" xfId="1" applyNumberFormat="1" applyFont="1" applyBorder="1" applyAlignment="1" applyProtection="1">
      <alignment horizontal="left" vertical="center"/>
      <protection locked="0"/>
    </xf>
    <xf numFmtId="165" fontId="1" fillId="0" borderId="20" xfId="1" applyNumberFormat="1" applyFont="1" applyBorder="1" applyAlignment="1">
      <alignment horizontal="left" vertical="center" wrapText="1"/>
    </xf>
    <xf numFmtId="165" fontId="1" fillId="0" borderId="20" xfId="1" applyNumberFormat="1" applyFont="1" applyBorder="1" applyAlignment="1">
      <alignment horizontal="left" vertical="center"/>
    </xf>
    <xf numFmtId="165" fontId="23" fillId="0" borderId="20" xfId="1" applyNumberFormat="1" applyFont="1" applyBorder="1" applyAlignment="1">
      <alignment horizontal="right" vertical="center" wrapText="1"/>
    </xf>
    <xf numFmtId="165" fontId="23" fillId="0" borderId="20" xfId="1" applyNumberFormat="1" applyFont="1" applyBorder="1" applyAlignment="1">
      <alignment vertical="center"/>
    </xf>
    <xf numFmtId="165" fontId="0" fillId="0" borderId="20" xfId="1" applyNumberFormat="1" applyFont="1" applyBorder="1" applyAlignment="1">
      <alignment horizontal="center" vertical="center" wrapText="1"/>
    </xf>
    <xf numFmtId="165" fontId="0" fillId="0" borderId="20" xfId="1" applyNumberFormat="1" applyFont="1" applyBorder="1" applyAlignment="1">
      <alignment horizontal="right" vertical="center" wrapText="1"/>
    </xf>
    <xf numFmtId="165" fontId="82" fillId="0" borderId="20" xfId="1" applyNumberFormat="1" applyFont="1" applyBorder="1" applyAlignment="1">
      <alignment vertical="center" wrapText="1"/>
    </xf>
    <xf numFmtId="165" fontId="82" fillId="0" borderId="20" xfId="1" applyNumberFormat="1" applyFont="1" applyBorder="1" applyAlignment="1">
      <alignment horizontal="right"/>
    </xf>
    <xf numFmtId="165" fontId="23" fillId="0" borderId="20" xfId="1" applyNumberFormat="1" applyFont="1" applyBorder="1" applyAlignment="1" applyProtection="1">
      <alignment horizontal="center" vertical="center" wrapText="1"/>
      <protection locked="0"/>
    </xf>
    <xf numFmtId="165" fontId="23" fillId="0" borderId="20" xfId="1" applyNumberFormat="1" applyFont="1" applyBorder="1" applyAlignment="1" applyProtection="1">
      <alignment horizontal="right" vertical="center" wrapText="1"/>
      <protection locked="0"/>
    </xf>
    <xf numFmtId="0" fontId="0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1" fontId="13" fillId="0" borderId="20" xfId="19" applyNumberFormat="1" applyFont="1" applyBorder="1" applyAlignment="1" applyProtection="1">
      <alignment horizontal="right" vertical="center" wrapText="1"/>
      <protection locked="0"/>
    </xf>
    <xf numFmtId="43" fontId="70" fillId="0" borderId="20" xfId="1" applyFont="1" applyFill="1" applyBorder="1" applyAlignment="1" applyProtection="1">
      <alignment vertical="center"/>
      <protection locked="0"/>
    </xf>
    <xf numFmtId="165" fontId="6" fillId="5" borderId="23" xfId="1" applyNumberFormat="1" applyFont="1" applyFill="1" applyBorder="1" applyAlignment="1" applyProtection="1">
      <alignment horizontal="center" vertical="center"/>
      <protection locked="0"/>
    </xf>
    <xf numFmtId="165" fontId="9" fillId="5" borderId="20" xfId="1" applyNumberFormat="1" applyFont="1" applyFill="1" applyBorder="1" applyAlignment="1">
      <alignment horizontal="center" vertical="center"/>
    </xf>
    <xf numFmtId="43" fontId="9" fillId="5" borderId="20" xfId="1" applyFont="1" applyFill="1" applyBorder="1" applyAlignment="1" applyProtection="1">
      <alignment horizontal="right" vertical="center"/>
      <protection hidden="1"/>
    </xf>
    <xf numFmtId="165" fontId="9" fillId="5" borderId="20" xfId="8" applyNumberFormat="1" applyFont="1" applyFill="1" applyBorder="1" applyAlignment="1" applyProtection="1">
      <alignment vertical="center"/>
      <protection hidden="1"/>
    </xf>
    <xf numFmtId="165" fontId="9" fillId="5" borderId="20" xfId="8" applyNumberFormat="1" applyFont="1" applyFill="1" applyBorder="1" applyAlignment="1" applyProtection="1">
      <alignment horizontal="right" vertical="center"/>
      <protection hidden="1"/>
    </xf>
    <xf numFmtId="43" fontId="9" fillId="5" borderId="20" xfId="1" applyFont="1" applyFill="1" applyBorder="1" applyAlignment="1" applyProtection="1">
      <alignment vertical="center"/>
      <protection hidden="1"/>
    </xf>
    <xf numFmtId="43" fontId="9" fillId="5" borderId="23" xfId="1" applyFont="1" applyFill="1" applyBorder="1" applyAlignment="1" applyProtection="1">
      <alignment vertical="center" wrapText="1"/>
      <protection hidden="1"/>
    </xf>
    <xf numFmtId="43" fontId="71" fillId="0" borderId="22" xfId="1" applyFont="1" applyBorder="1" applyAlignment="1" applyProtection="1">
      <alignment vertical="center"/>
      <protection locked="0"/>
    </xf>
    <xf numFmtId="43" fontId="71" fillId="0" borderId="20" xfId="1" applyFont="1" applyBorder="1" applyAlignment="1" applyProtection="1">
      <alignment horizontal="left" vertical="center" wrapText="1"/>
      <protection locked="0"/>
    </xf>
    <xf numFmtId="43" fontId="71" fillId="0" borderId="20" xfId="1" applyFont="1" applyBorder="1" applyAlignment="1" applyProtection="1">
      <alignment horizontal="center" vertical="center"/>
      <protection locked="0"/>
    </xf>
    <xf numFmtId="43" fontId="71" fillId="0" borderId="0" xfId="1" applyFont="1" applyAlignment="1" applyProtection="1">
      <alignment vertical="center"/>
      <protection locked="0"/>
    </xf>
    <xf numFmtId="43" fontId="6" fillId="5" borderId="25" xfId="1" applyFont="1" applyFill="1" applyBorder="1" applyAlignment="1" applyProtection="1">
      <alignment horizontal="center" vertical="center"/>
      <protection hidden="1"/>
    </xf>
    <xf numFmtId="43" fontId="9" fillId="5" borderId="20" xfId="1" applyFont="1" applyFill="1" applyBorder="1" applyAlignment="1" applyProtection="1">
      <alignment horizontal="center" vertical="center"/>
      <protection hidden="1"/>
    </xf>
    <xf numFmtId="165" fontId="9" fillId="5" borderId="23" xfId="1" applyNumberFormat="1" applyFont="1" applyFill="1" applyBorder="1" applyAlignment="1" applyProtection="1">
      <alignment horizontal="center" vertical="center" wrapText="1"/>
      <protection hidden="1"/>
    </xf>
    <xf numFmtId="165" fontId="6" fillId="5" borderId="23" xfId="1" applyNumberFormat="1" applyFont="1" applyFill="1" applyBorder="1" applyAlignment="1" applyProtection="1">
      <alignment horizontal="center" vertical="center"/>
      <protection locked="0"/>
    </xf>
    <xf numFmtId="165" fontId="9" fillId="5" borderId="20" xfId="1" applyNumberFormat="1" applyFont="1" applyFill="1" applyBorder="1" applyAlignment="1">
      <alignment horizontal="center" vertical="center"/>
    </xf>
    <xf numFmtId="43" fontId="9" fillId="5" borderId="20" xfId="1" applyFont="1" applyFill="1" applyBorder="1" applyAlignment="1" applyProtection="1">
      <alignment horizontal="right" vertical="center"/>
      <protection hidden="1"/>
    </xf>
    <xf numFmtId="43" fontId="9" fillId="5" borderId="24" xfId="1" applyFont="1" applyFill="1" applyBorder="1" applyAlignment="1" applyProtection="1">
      <alignment horizontal="center" vertical="center"/>
      <protection hidden="1"/>
    </xf>
    <xf numFmtId="43" fontId="6" fillId="5" borderId="23" xfId="1" applyFont="1" applyFill="1" applyBorder="1" applyAlignment="1" applyProtection="1">
      <alignment horizontal="center" vertical="center"/>
      <protection locked="0"/>
    </xf>
    <xf numFmtId="165" fontId="9" fillId="5" borderId="20" xfId="1" applyNumberFormat="1" applyFont="1" applyFill="1" applyBorder="1" applyAlignment="1" applyProtection="1">
      <alignment horizontal="right" vertical="center"/>
      <protection hidden="1"/>
    </xf>
    <xf numFmtId="165" fontId="71" fillId="0" borderId="20" xfId="1" applyNumberFormat="1" applyFont="1" applyBorder="1" applyAlignment="1" applyProtection="1">
      <alignment horizontal="center" vertical="center"/>
      <protection locked="0"/>
    </xf>
    <xf numFmtId="43" fontId="13" fillId="0" borderId="1" xfId="19" applyNumberFormat="1" applyFont="1" applyBorder="1" applyAlignment="1" applyProtection="1">
      <alignment horizontal="left" vertical="center" wrapText="1"/>
      <protection locked="0"/>
    </xf>
    <xf numFmtId="165" fontId="13" fillId="0" borderId="20" xfId="8" applyNumberFormat="1" applyFont="1" applyBorder="1" applyAlignment="1" applyProtection="1">
      <alignment horizontal="center" vertical="center" wrapText="1"/>
    </xf>
    <xf numFmtId="0" fontId="82" fillId="0" borderId="20" xfId="0" applyFont="1" applyBorder="1" applyAlignment="1">
      <alignment vertical="center" wrapText="1"/>
    </xf>
    <xf numFmtId="165" fontId="82" fillId="0" borderId="20" xfId="1" applyNumberFormat="1" applyFont="1" applyBorder="1" applyAlignment="1">
      <alignment vertical="center" wrapText="1"/>
    </xf>
    <xf numFmtId="167" fontId="13" fillId="0" borderId="0" xfId="19" applyNumberFormat="1" applyFont="1" applyBorder="1" applyAlignment="1" applyProtection="1">
      <alignment horizontal="left" vertical="center"/>
      <protection locked="0"/>
    </xf>
    <xf numFmtId="43" fontId="23" fillId="0" borderId="0" xfId="8" applyFont="1" applyBorder="1" applyAlignment="1" applyProtection="1">
      <alignment horizontal="left"/>
      <protection locked="0"/>
    </xf>
    <xf numFmtId="0" fontId="23" fillId="0" borderId="0" xfId="8" applyNumberFormat="1" applyFont="1" applyBorder="1" applyAlignment="1" applyProtection="1">
      <alignment horizontal="left"/>
      <protection locked="0"/>
    </xf>
    <xf numFmtId="14" fontId="23" fillId="0" borderId="0" xfId="8" applyNumberFormat="1" applyFont="1" applyBorder="1" applyAlignment="1" applyProtection="1">
      <alignment horizontal="left"/>
      <protection locked="0"/>
    </xf>
    <xf numFmtId="12" fontId="23" fillId="0" borderId="0" xfId="8" applyNumberFormat="1" applyFont="1" applyBorder="1" applyAlignment="1" applyProtection="1">
      <alignment horizontal="left"/>
      <protection locked="0"/>
    </xf>
    <xf numFmtId="165" fontId="13" fillId="0" borderId="0" xfId="8" applyNumberFormat="1" applyFont="1" applyBorder="1" applyAlignment="1" applyProtection="1">
      <alignment horizontal="left" vertical="center"/>
      <protection locked="0"/>
    </xf>
    <xf numFmtId="0" fontId="0" fillId="0" borderId="0" xfId="0" applyBorder="1" applyProtection="1"/>
    <xf numFmtId="0" fontId="0" fillId="0" borderId="0" xfId="0" applyBorder="1" applyProtection="1">
      <protection locked="0"/>
    </xf>
    <xf numFmtId="0" fontId="31" fillId="0" borderId="0" xfId="8" applyNumberFormat="1" applyFont="1" applyBorder="1" applyAlignment="1" applyProtection="1">
      <alignment vertical="center"/>
      <protection locked="0"/>
    </xf>
    <xf numFmtId="0" fontId="32" fillId="0" borderId="0" xfId="8" applyNumberFormat="1" applyFont="1" applyBorder="1" applyAlignment="1" applyProtection="1">
      <alignment vertical="center"/>
      <protection locked="0"/>
    </xf>
    <xf numFmtId="0" fontId="0" fillId="0" borderId="0" xfId="0" applyNumberFormat="1" applyBorder="1" applyProtection="1">
      <protection locked="0"/>
    </xf>
    <xf numFmtId="167" fontId="23" fillId="0" borderId="20" xfId="19" applyNumberFormat="1" applyFont="1" applyBorder="1" applyAlignment="1" applyProtection="1">
      <alignment horizontal="left" vertical="center"/>
      <protection locked="0"/>
    </xf>
    <xf numFmtId="14" fontId="23" fillId="0" borderId="20" xfId="8" applyNumberFormat="1" applyFont="1" applyBorder="1" applyAlignment="1" applyProtection="1">
      <alignment horizontal="left"/>
      <protection locked="0"/>
    </xf>
    <xf numFmtId="165" fontId="13" fillId="0" borderId="20" xfId="8" applyNumberFormat="1" applyFont="1" applyBorder="1" applyAlignment="1" applyProtection="1">
      <alignment horizontal="left" vertical="center"/>
      <protection locked="0"/>
    </xf>
    <xf numFmtId="165" fontId="23" fillId="0" borderId="20" xfId="8" applyNumberFormat="1" applyFont="1" applyBorder="1" applyAlignment="1" applyProtection="1">
      <alignment horizontal="left" vertical="center"/>
      <protection locked="0"/>
    </xf>
    <xf numFmtId="12" fontId="23" fillId="0" borderId="20" xfId="8" applyNumberFormat="1" applyFont="1" applyBorder="1" applyAlignment="1" applyProtection="1">
      <alignment horizontal="left"/>
      <protection locked="0"/>
    </xf>
    <xf numFmtId="43" fontId="23" fillId="0" borderId="20" xfId="8" applyFont="1" applyBorder="1" applyAlignment="1" applyProtection="1">
      <alignment horizontal="left"/>
      <protection locked="0"/>
    </xf>
    <xf numFmtId="43" fontId="13" fillId="0" borderId="20" xfId="8" applyFont="1" applyBorder="1" applyAlignment="1" applyProtection="1">
      <alignment horizontal="left"/>
      <protection locked="0"/>
    </xf>
    <xf numFmtId="43" fontId="31" fillId="0" borderId="20" xfId="8" applyFont="1" applyBorder="1" applyAlignment="1" applyProtection="1">
      <alignment horizontal="left"/>
      <protection locked="0"/>
    </xf>
    <xf numFmtId="14" fontId="31" fillId="0" borderId="20" xfId="8" applyNumberFormat="1" applyFont="1" applyBorder="1" applyAlignment="1" applyProtection="1">
      <alignment horizontal="left"/>
      <protection locked="0"/>
    </xf>
    <xf numFmtId="0" fontId="23" fillId="0" borderId="20" xfId="8" applyNumberFormat="1" applyFont="1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left"/>
      <protection locked="0"/>
    </xf>
    <xf numFmtId="0" fontId="0" fillId="0" borderId="20" xfId="0" applyBorder="1" applyAlignment="1">
      <alignment horizontal="left"/>
    </xf>
    <xf numFmtId="14" fontId="0" fillId="0" borderId="20" xfId="0" applyNumberForma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6" fillId="0" borderId="0" xfId="0" applyNumberFormat="1" applyFont="1" applyBorder="1" applyAlignment="1" applyProtection="1">
      <alignment horizontal="left"/>
      <protection locked="0"/>
    </xf>
    <xf numFmtId="14" fontId="23" fillId="0" borderId="20" xfId="8" applyNumberFormat="1" applyFont="1" applyBorder="1" applyAlignment="1" applyProtection="1">
      <alignment horizontal="left" vertical="top"/>
      <protection locked="0"/>
    </xf>
    <xf numFmtId="43" fontId="23" fillId="0" borderId="20" xfId="8" applyFont="1" applyBorder="1" applyAlignment="1" applyProtection="1">
      <alignment horizontal="left" vertical="top"/>
      <protection locked="0"/>
    </xf>
    <xf numFmtId="43" fontId="31" fillId="0" borderId="20" xfId="8" applyFont="1" applyBorder="1" applyAlignment="1" applyProtection="1">
      <alignment horizontal="left" vertical="top"/>
      <protection locked="0"/>
    </xf>
    <xf numFmtId="14" fontId="31" fillId="0" borderId="20" xfId="8" applyNumberFormat="1" applyFont="1" applyBorder="1" applyAlignment="1" applyProtection="1">
      <alignment horizontal="left" vertical="top"/>
      <protection locked="0"/>
    </xf>
    <xf numFmtId="43" fontId="71" fillId="0" borderId="0" xfId="33" applyNumberFormat="1" applyFont="1" applyAlignment="1" applyProtection="1">
      <alignment vertical="center"/>
    </xf>
    <xf numFmtId="43" fontId="6" fillId="0" borderId="20" xfId="1" applyFont="1" applyBorder="1" applyAlignment="1" applyProtection="1">
      <alignment horizontal="left" vertical="center" wrapText="1"/>
      <protection locked="0"/>
    </xf>
    <xf numFmtId="43" fontId="6" fillId="0" borderId="20" xfId="1" applyFont="1" applyBorder="1" applyAlignment="1" applyProtection="1">
      <alignment horizontal="center" vertical="center" wrapText="1"/>
      <protection locked="0"/>
    </xf>
    <xf numFmtId="43" fontId="6" fillId="0" borderId="20" xfId="1" applyFont="1" applyBorder="1" applyAlignment="1" applyProtection="1">
      <alignment vertical="center"/>
      <protection locked="0"/>
    </xf>
    <xf numFmtId="43" fontId="6" fillId="0" borderId="20" xfId="8" applyNumberFormat="1" applyFont="1" applyBorder="1" applyAlignment="1" applyProtection="1">
      <alignment horizontal="right" vertical="center" wrapText="1"/>
      <protection locked="0"/>
    </xf>
    <xf numFmtId="49" fontId="31" fillId="0" borderId="20" xfId="19" applyNumberFormat="1" applyFont="1" applyBorder="1" applyAlignment="1" applyProtection="1">
      <alignment horizontal="right" vertical="center" wrapText="1"/>
      <protection locked="0"/>
    </xf>
    <xf numFmtId="49" fontId="31" fillId="0" borderId="20" xfId="19" applyNumberFormat="1" applyFont="1" applyBorder="1" applyAlignment="1" applyProtection="1">
      <alignment horizontal="center" vertical="center" wrapText="1"/>
      <protection locked="0"/>
    </xf>
    <xf numFmtId="49" fontId="31" fillId="0" borderId="20" xfId="19" applyNumberFormat="1" applyFont="1" applyBorder="1" applyAlignment="1" applyProtection="1">
      <alignment horizontal="right" vertical="center"/>
      <protection locked="0"/>
    </xf>
    <xf numFmtId="0" fontId="84" fillId="0" borderId="20" xfId="0" applyFont="1" applyBorder="1" applyAlignment="1">
      <alignment vertical="center" wrapText="1"/>
    </xf>
    <xf numFmtId="43" fontId="31" fillId="0" borderId="20" xfId="1" applyFont="1" applyBorder="1" applyAlignment="1" applyProtection="1">
      <alignment horizontal="right"/>
      <protection locked="0"/>
    </xf>
    <xf numFmtId="43" fontId="31" fillId="0" borderId="20" xfId="1" applyFont="1" applyBorder="1" applyAlignment="1" applyProtection="1">
      <alignment horizontal="left" vertical="center" wrapText="1"/>
      <protection locked="0"/>
    </xf>
    <xf numFmtId="43" fontId="31" fillId="0" borderId="20" xfId="1" applyFont="1" applyBorder="1" applyAlignment="1" applyProtection="1">
      <alignment horizontal="center" vertical="center" wrapText="1"/>
      <protection locked="0"/>
    </xf>
    <xf numFmtId="0" fontId="32" fillId="0" borderId="20" xfId="8" applyNumberFormat="1" applyFont="1" applyBorder="1" applyAlignment="1" applyProtection="1">
      <alignment horizontal="right" vertical="center" wrapText="1"/>
      <protection locked="0"/>
    </xf>
    <xf numFmtId="43" fontId="31" fillId="0" borderId="20" xfId="8" applyNumberFormat="1" applyFont="1" applyBorder="1" applyAlignment="1" applyProtection="1">
      <alignment horizontal="left" vertical="center" wrapText="1"/>
      <protection locked="0"/>
    </xf>
    <xf numFmtId="165" fontId="31" fillId="0" borderId="20" xfId="1" applyNumberFormat="1" applyFont="1" applyBorder="1" applyAlignment="1">
      <alignment horizontal="right" vertical="center" wrapText="1"/>
    </xf>
    <xf numFmtId="43" fontId="31" fillId="0" borderId="20" xfId="1" applyFont="1" applyBorder="1" applyAlignment="1" applyProtection="1">
      <alignment vertical="center"/>
      <protection locked="0"/>
    </xf>
    <xf numFmtId="43" fontId="31" fillId="0" borderId="20" xfId="8" applyNumberFormat="1" applyFont="1" applyBorder="1" applyAlignment="1" applyProtection="1">
      <alignment horizontal="right" vertical="center" wrapText="1"/>
      <protection locked="0"/>
    </xf>
    <xf numFmtId="0" fontId="32" fillId="0" borderId="20" xfId="19" applyFont="1" applyBorder="1" applyAlignment="1" applyProtection="1">
      <alignment horizontal="center" vertical="center"/>
      <protection locked="0"/>
    </xf>
    <xf numFmtId="49" fontId="32" fillId="0" borderId="20" xfId="19" applyNumberFormat="1" applyFont="1" applyBorder="1" applyAlignment="1" applyProtection="1">
      <alignment horizontal="center" vertical="center" wrapText="1"/>
      <protection locked="0"/>
    </xf>
    <xf numFmtId="1" fontId="31" fillId="0" borderId="20" xfId="19" applyNumberFormat="1" applyFont="1" applyBorder="1" applyAlignment="1" applyProtection="1">
      <alignment horizontal="left" vertical="center" wrapText="1"/>
      <protection locked="0"/>
    </xf>
    <xf numFmtId="43" fontId="32" fillId="0" borderId="20" xfId="1" applyFont="1" applyBorder="1" applyAlignment="1" applyProtection="1">
      <alignment horizontal="left" vertical="center" wrapText="1"/>
      <protection locked="0"/>
    </xf>
    <xf numFmtId="43" fontId="32" fillId="0" borderId="20" xfId="19" applyNumberFormat="1" applyFont="1" applyBorder="1" applyAlignment="1" applyProtection="1">
      <alignment horizontal="left" vertical="center" wrapText="1"/>
      <protection locked="0"/>
    </xf>
    <xf numFmtId="0" fontId="32" fillId="0" borderId="20" xfId="8" applyNumberFormat="1" applyFont="1" applyBorder="1" applyAlignment="1" applyProtection="1">
      <alignment horizontal="left" vertical="center" wrapText="1"/>
      <protection locked="0"/>
    </xf>
    <xf numFmtId="0" fontId="6" fillId="0" borderId="20" xfId="19" applyFont="1" applyBorder="1" applyAlignment="1" applyProtection="1">
      <alignment horizontal="left" vertical="center" wrapText="1"/>
      <protection locked="0"/>
    </xf>
    <xf numFmtId="43" fontId="9" fillId="0" borderId="20" xfId="1" applyFont="1" applyBorder="1" applyAlignment="1" applyProtection="1">
      <alignment horizontal="center" vertical="center" wrapText="1"/>
      <protection locked="0"/>
    </xf>
    <xf numFmtId="165" fontId="6" fillId="0" borderId="20" xfId="8" applyNumberFormat="1" applyFont="1" applyBorder="1" applyAlignment="1" applyProtection="1">
      <alignment horizontal="center" vertical="center" wrapText="1"/>
      <protection locked="0"/>
    </xf>
    <xf numFmtId="0" fontId="9" fillId="0" borderId="20" xfId="19" applyFont="1" applyBorder="1" applyAlignment="1" applyProtection="1">
      <alignment horizontal="left" vertical="center" wrapText="1"/>
      <protection locked="0"/>
    </xf>
    <xf numFmtId="43" fontId="23" fillId="0" borderId="23" xfId="8" applyNumberFormat="1" applyFont="1" applyBorder="1" applyAlignment="1" applyProtection="1">
      <alignment horizontal="left" vertical="center" wrapText="1"/>
      <protection locked="0"/>
    </xf>
    <xf numFmtId="0" fontId="86" fillId="0" borderId="0" xfId="19" applyFont="1" applyAlignment="1" applyProtection="1">
      <alignment vertical="center"/>
      <protection locked="0"/>
    </xf>
    <xf numFmtId="0" fontId="86" fillId="0" borderId="0" xfId="19" applyFont="1" applyAlignment="1" applyProtection="1">
      <alignment horizontal="center" vertical="center"/>
    </xf>
    <xf numFmtId="0" fontId="86" fillId="0" borderId="0" xfId="19" applyFont="1" applyAlignment="1" applyProtection="1">
      <alignment vertical="center"/>
    </xf>
    <xf numFmtId="0" fontId="86" fillId="0" borderId="0" xfId="19" applyFont="1" applyBorder="1" applyAlignment="1" applyProtection="1">
      <alignment vertical="center"/>
    </xf>
    <xf numFmtId="0" fontId="88" fillId="0" borderId="0" xfId="19" applyFont="1" applyBorder="1" applyAlignment="1" applyProtection="1">
      <alignment horizontal="center" vertical="center"/>
    </xf>
    <xf numFmtId="0" fontId="89" fillId="0" borderId="0" xfId="19" applyFont="1" applyAlignment="1" applyProtection="1">
      <alignment vertical="center"/>
    </xf>
    <xf numFmtId="0" fontId="89" fillId="0" borderId="0" xfId="19" applyFont="1" applyAlignment="1" applyProtection="1">
      <alignment vertical="center"/>
      <protection locked="0"/>
    </xf>
    <xf numFmtId="165" fontId="89" fillId="0" borderId="2" xfId="8" applyNumberFormat="1" applyFont="1" applyBorder="1" applyAlignment="1" applyProtection="1">
      <alignment horizontal="center" vertical="center" wrapText="1"/>
      <protection locked="0"/>
    </xf>
    <xf numFmtId="165" fontId="89" fillId="0" borderId="47" xfId="8" applyNumberFormat="1" applyFont="1" applyBorder="1" applyAlignment="1" applyProtection="1">
      <alignment horizontal="center" vertical="center" wrapText="1"/>
      <protection locked="0"/>
    </xf>
    <xf numFmtId="165" fontId="89" fillId="0" borderId="45" xfId="8" applyNumberFormat="1" applyFont="1" applyBorder="1" applyAlignment="1" applyProtection="1">
      <alignment horizontal="center" vertical="center" wrapText="1"/>
      <protection locked="0"/>
    </xf>
    <xf numFmtId="165" fontId="90" fillId="0" borderId="2" xfId="8" applyNumberFormat="1" applyFont="1" applyBorder="1" applyAlignment="1" applyProtection="1">
      <alignment horizontal="center" vertical="center" wrapText="1"/>
      <protection locked="0"/>
    </xf>
    <xf numFmtId="165" fontId="90" fillId="0" borderId="47" xfId="8" applyNumberFormat="1" applyFont="1" applyBorder="1" applyAlignment="1" applyProtection="1">
      <alignment horizontal="center" vertical="center" wrapText="1"/>
      <protection locked="0"/>
    </xf>
    <xf numFmtId="165" fontId="90" fillId="0" borderId="45" xfId="8" applyNumberFormat="1" applyFont="1" applyBorder="1" applyAlignment="1" applyProtection="1">
      <alignment horizontal="center" vertical="center" wrapText="1"/>
      <protection locked="0"/>
    </xf>
    <xf numFmtId="0" fontId="91" fillId="0" borderId="43" xfId="19" applyFont="1" applyBorder="1" applyAlignment="1" applyProtection="1">
      <alignment vertical="center"/>
      <protection locked="0"/>
    </xf>
    <xf numFmtId="0" fontId="91" fillId="0" borderId="1" xfId="19" applyFont="1" applyBorder="1" applyAlignment="1" applyProtection="1">
      <alignment horizontal="center" vertical="center"/>
      <protection locked="0"/>
    </xf>
    <xf numFmtId="1" fontId="91" fillId="0" borderId="1" xfId="19" applyNumberFormat="1" applyFont="1" applyBorder="1" applyAlignment="1" applyProtection="1">
      <alignment horizontal="center" vertical="center" wrapText="1"/>
      <protection locked="0"/>
    </xf>
    <xf numFmtId="0" fontId="91" fillId="0" borderId="0" xfId="19" applyFont="1" applyAlignment="1" applyProtection="1">
      <alignment vertical="center"/>
      <protection locked="0"/>
    </xf>
    <xf numFmtId="1" fontId="87" fillId="0" borderId="1" xfId="19" applyNumberFormat="1" applyFont="1" applyBorder="1" applyAlignment="1" applyProtection="1">
      <alignment horizontal="center" vertical="center" wrapText="1"/>
      <protection locked="0"/>
    </xf>
    <xf numFmtId="0" fontId="91" fillId="0" borderId="1" xfId="19" applyFont="1" applyBorder="1" applyAlignment="1" applyProtection="1">
      <alignment horizontal="left" vertical="center" wrapText="1"/>
      <protection locked="0"/>
    </xf>
    <xf numFmtId="0" fontId="91" fillId="0" borderId="5" xfId="19" applyFont="1" applyBorder="1" applyAlignment="1" applyProtection="1">
      <alignment horizontal="left" vertical="center" wrapText="1"/>
      <protection locked="0"/>
    </xf>
    <xf numFmtId="165" fontId="91" fillId="0" borderId="49" xfId="8" applyNumberFormat="1" applyFont="1" applyBorder="1" applyAlignment="1" applyProtection="1">
      <alignment horizontal="center" vertical="center" wrapText="1"/>
      <protection locked="0"/>
    </xf>
    <xf numFmtId="43" fontId="91" fillId="0" borderId="48" xfId="8" applyNumberFormat="1" applyFont="1" applyBorder="1" applyAlignment="1" applyProtection="1">
      <alignment horizontal="right" vertical="center" wrapText="1"/>
      <protection locked="0"/>
    </xf>
    <xf numFmtId="43" fontId="91" fillId="0" borderId="5" xfId="8" applyNumberFormat="1" applyFont="1" applyBorder="1" applyAlignment="1" applyProtection="1">
      <alignment horizontal="right" vertical="center" wrapText="1"/>
      <protection locked="0"/>
    </xf>
    <xf numFmtId="43" fontId="91" fillId="0" borderId="5" xfId="8" applyNumberFormat="1" applyFont="1" applyBorder="1" applyAlignment="1" applyProtection="1">
      <alignment horizontal="left" vertical="center" wrapText="1"/>
      <protection locked="0"/>
    </xf>
    <xf numFmtId="43" fontId="91" fillId="0" borderId="1" xfId="8" applyNumberFormat="1" applyFont="1" applyBorder="1" applyAlignment="1" applyProtection="1">
      <alignment horizontal="left" vertical="center" wrapText="1"/>
      <protection locked="0"/>
    </xf>
    <xf numFmtId="1" fontId="91" fillId="0" borderId="1" xfId="19" applyNumberFormat="1" applyFont="1" applyBorder="1" applyAlignment="1" applyProtection="1">
      <alignment horizontal="right" vertical="center" wrapText="1"/>
      <protection locked="0"/>
    </xf>
    <xf numFmtId="0" fontId="91" fillId="0" borderId="0" xfId="19" applyFont="1" applyAlignment="1" applyProtection="1">
      <alignment horizontal="right" vertical="center"/>
      <protection locked="0"/>
    </xf>
    <xf numFmtId="43" fontId="91" fillId="0" borderId="1" xfId="1" applyFont="1" applyBorder="1" applyAlignment="1" applyProtection="1">
      <alignment horizontal="center" vertical="center" wrapText="1"/>
      <protection locked="0"/>
    </xf>
    <xf numFmtId="43" fontId="91" fillId="0" borderId="1" xfId="1" applyFont="1" applyBorder="1" applyAlignment="1" applyProtection="1">
      <alignment horizontal="right" vertical="center" wrapText="1"/>
      <protection locked="0"/>
    </xf>
    <xf numFmtId="0" fontId="91" fillId="0" borderId="20" xfId="19" applyFont="1" applyBorder="1" applyAlignment="1" applyProtection="1">
      <alignment vertical="center"/>
      <protection locked="0"/>
    </xf>
    <xf numFmtId="0" fontId="86" fillId="0" borderId="0" xfId="19" applyFont="1" applyAlignment="1" applyProtection="1">
      <alignment horizontal="center" vertical="center"/>
      <protection locked="0"/>
    </xf>
    <xf numFmtId="0" fontId="92" fillId="0" borderId="0" xfId="19" applyFont="1" applyAlignment="1" applyProtection="1">
      <alignment vertical="center"/>
      <protection locked="0"/>
    </xf>
    <xf numFmtId="165" fontId="86" fillId="0" borderId="0" xfId="8" applyNumberFormat="1" applyFont="1" applyAlignment="1" applyProtection="1">
      <alignment vertical="center"/>
      <protection locked="0"/>
    </xf>
    <xf numFmtId="0" fontId="86" fillId="0" borderId="0" xfId="19" applyFont="1" applyAlignment="1" applyProtection="1">
      <alignment horizontal="left" vertical="center"/>
      <protection locked="0"/>
    </xf>
    <xf numFmtId="0" fontId="32" fillId="0" borderId="0" xfId="33" applyFont="1" applyAlignment="1"/>
    <xf numFmtId="0" fontId="8" fillId="0" borderId="0" xfId="33" applyFont="1" applyAlignment="1"/>
    <xf numFmtId="0" fontId="8" fillId="0" borderId="0" xfId="33" applyFont="1" applyAlignment="1">
      <alignment horizontal="center"/>
    </xf>
    <xf numFmtId="3" fontId="13" fillId="0" borderId="0" xfId="15" applyNumberFormat="1" applyFont="1" applyBorder="1" applyAlignment="1" applyProtection="1">
      <protection hidden="1"/>
    </xf>
    <xf numFmtId="43" fontId="71" fillId="0" borderId="0" xfId="1" applyFont="1" applyBorder="1" applyAlignment="1" applyProtection="1">
      <alignment vertical="center"/>
      <protection locked="0"/>
    </xf>
    <xf numFmtId="43" fontId="71" fillId="0" borderId="0" xfId="1" applyFont="1" applyBorder="1" applyAlignment="1" applyProtection="1">
      <alignment horizontal="left" vertical="center" wrapText="1"/>
      <protection locked="0"/>
    </xf>
    <xf numFmtId="165" fontId="71" fillId="0" borderId="0" xfId="1" applyNumberFormat="1" applyFont="1" applyBorder="1" applyAlignment="1" applyProtection="1">
      <alignment horizontal="center" vertical="center"/>
      <protection locked="0"/>
    </xf>
    <xf numFmtId="43" fontId="71" fillId="0" borderId="0" xfId="1" applyFont="1" applyBorder="1" applyAlignment="1" applyProtection="1">
      <alignment horizontal="center" vertical="center"/>
      <protection locked="0"/>
    </xf>
    <xf numFmtId="43" fontId="91" fillId="0" borderId="7" xfId="8" applyNumberFormat="1" applyFont="1" applyBorder="1" applyAlignment="1" applyProtection="1">
      <alignment horizontal="left" vertical="center" wrapText="1"/>
      <protection locked="0"/>
    </xf>
    <xf numFmtId="0" fontId="91" fillId="0" borderId="0" xfId="19" applyFont="1" applyBorder="1" applyAlignment="1" applyProtection="1">
      <alignment horizontal="center" vertical="center"/>
      <protection locked="0"/>
    </xf>
    <xf numFmtId="1" fontId="91" fillId="0" borderId="0" xfId="19" applyNumberFormat="1" applyFont="1" applyBorder="1" applyAlignment="1" applyProtection="1">
      <alignment horizontal="center" vertical="center" wrapText="1"/>
      <protection locked="0"/>
    </xf>
    <xf numFmtId="0" fontId="91" fillId="0" borderId="0" xfId="19" applyFont="1" applyBorder="1" applyAlignment="1" applyProtection="1">
      <alignment horizontal="left" vertical="center" wrapText="1"/>
      <protection locked="0"/>
    </xf>
    <xf numFmtId="165" fontId="91" fillId="0" borderId="0" xfId="8" applyNumberFormat="1" applyFont="1" applyBorder="1" applyAlignment="1" applyProtection="1">
      <alignment horizontal="center" vertical="center" wrapText="1"/>
      <protection locked="0"/>
    </xf>
    <xf numFmtId="43" fontId="91" fillId="0" borderId="0" xfId="8" applyNumberFormat="1" applyFont="1" applyBorder="1" applyAlignment="1" applyProtection="1">
      <alignment horizontal="right" vertical="center" wrapText="1"/>
      <protection locked="0"/>
    </xf>
    <xf numFmtId="43" fontId="91" fillId="0" borderId="0" xfId="8" applyNumberFormat="1" applyFont="1" applyBorder="1" applyAlignment="1" applyProtection="1">
      <alignment horizontal="left" vertical="center" wrapText="1"/>
      <protection locked="0"/>
    </xf>
    <xf numFmtId="0" fontId="91" fillId="0" borderId="0" xfId="19" applyFont="1" applyBorder="1" applyAlignment="1" applyProtection="1">
      <alignment vertical="center"/>
      <protection locked="0"/>
    </xf>
    <xf numFmtId="0" fontId="91" fillId="0" borderId="7" xfId="19" applyFont="1" applyBorder="1" applyAlignment="1" applyProtection="1">
      <alignment horizontal="center" vertical="center"/>
      <protection locked="0"/>
    </xf>
    <xf numFmtId="43" fontId="91" fillId="0" borderId="7" xfId="1" applyFont="1" applyBorder="1" applyAlignment="1" applyProtection="1">
      <alignment horizontal="center" vertical="center" wrapText="1"/>
      <protection locked="0"/>
    </xf>
    <xf numFmtId="1" fontId="91" fillId="0" borderId="7" xfId="19" applyNumberFormat="1" applyFont="1" applyBorder="1" applyAlignment="1" applyProtection="1">
      <alignment horizontal="center" vertical="center" wrapText="1"/>
      <protection locked="0"/>
    </xf>
    <xf numFmtId="0" fontId="89" fillId="0" borderId="20" xfId="19" applyFont="1" applyBorder="1" applyAlignment="1" applyProtection="1">
      <alignment horizontal="center" vertical="center"/>
      <protection locked="0"/>
    </xf>
    <xf numFmtId="43" fontId="89" fillId="0" borderId="20" xfId="8" applyNumberFormat="1" applyFont="1" applyBorder="1" applyAlignment="1" applyProtection="1">
      <alignment horizontal="right" vertical="center" wrapText="1"/>
      <protection locked="0"/>
    </xf>
    <xf numFmtId="0" fontId="91" fillId="0" borderId="20" xfId="19" applyFont="1" applyBorder="1" applyAlignment="1" applyProtection="1">
      <alignment horizontal="right" vertical="center"/>
      <protection locked="0"/>
    </xf>
    <xf numFmtId="43" fontId="91" fillId="0" borderId="20" xfId="8" applyNumberFormat="1" applyFont="1" applyBorder="1" applyAlignment="1" applyProtection="1">
      <alignment horizontal="left" vertical="center" wrapText="1"/>
      <protection locked="0"/>
    </xf>
    <xf numFmtId="0" fontId="23" fillId="0" borderId="24" xfId="8" applyNumberFormat="1" applyFont="1" applyBorder="1" applyAlignment="1" applyProtection="1">
      <alignment horizontal="left" vertical="center" wrapText="1"/>
      <protection locked="0"/>
    </xf>
    <xf numFmtId="0" fontId="94" fillId="0" borderId="0" xfId="0" applyFont="1" applyBorder="1" applyAlignment="1" applyProtection="1">
      <protection locked="0"/>
    </xf>
    <xf numFmtId="165" fontId="13" fillId="4" borderId="29" xfId="1" applyNumberFormat="1" applyFont="1" applyFill="1" applyBorder="1" applyAlignment="1" applyProtection="1">
      <alignment vertical="center"/>
      <protection hidden="1"/>
    </xf>
    <xf numFmtId="43" fontId="77" fillId="0" borderId="0" xfId="3" applyFont="1" applyFill="1" applyProtection="1">
      <protection hidden="1"/>
    </xf>
    <xf numFmtId="0" fontId="4" fillId="0" borderId="0" xfId="15" applyFont="1" applyFill="1" applyProtection="1">
      <protection hidden="1"/>
    </xf>
    <xf numFmtId="4" fontId="4" fillId="0" borderId="0" xfId="15" applyNumberFormat="1" applyFont="1" applyFill="1" applyProtection="1">
      <protection hidden="1"/>
    </xf>
    <xf numFmtId="1" fontId="4" fillId="0" borderId="0" xfId="15" applyNumberFormat="1" applyFont="1" applyFill="1" applyProtection="1">
      <protection hidden="1"/>
    </xf>
    <xf numFmtId="0" fontId="14" fillId="0" borderId="20" xfId="15" applyFont="1" applyFill="1" applyBorder="1" applyAlignment="1" applyProtection="1">
      <alignment horizontal="center"/>
      <protection hidden="1"/>
    </xf>
    <xf numFmtId="0" fontId="11" fillId="0" borderId="24" xfId="15" applyFont="1" applyFill="1" applyBorder="1" applyAlignment="1" applyProtection="1">
      <alignment horizontal="centerContinuous"/>
      <protection hidden="1"/>
    </xf>
    <xf numFmtId="0" fontId="16" fillId="0" borderId="30" xfId="15" applyFont="1" applyFill="1" applyBorder="1" applyAlignment="1" applyProtection="1">
      <alignment horizontal="centerContinuous"/>
      <protection hidden="1"/>
    </xf>
    <xf numFmtId="1" fontId="16" fillId="0" borderId="23" xfId="15" applyNumberFormat="1" applyFont="1" applyFill="1" applyBorder="1" applyAlignment="1" applyProtection="1">
      <alignment horizontal="centerContinuous"/>
      <protection hidden="1"/>
    </xf>
    <xf numFmtId="4" fontId="16" fillId="0" borderId="24" xfId="15" applyNumberFormat="1" applyFont="1" applyFill="1" applyBorder="1" applyProtection="1">
      <protection hidden="1"/>
    </xf>
    <xf numFmtId="4" fontId="16" fillId="0" borderId="30" xfId="15" applyNumberFormat="1" applyFont="1" applyFill="1" applyBorder="1" applyProtection="1">
      <protection hidden="1"/>
    </xf>
    <xf numFmtId="4" fontId="16" fillId="0" borderId="23" xfId="15" applyNumberFormat="1" applyFont="1" applyFill="1" applyBorder="1" applyProtection="1">
      <protection hidden="1"/>
    </xf>
    <xf numFmtId="0" fontId="17" fillId="0" borderId="20" xfId="15" applyFont="1" applyFill="1" applyBorder="1" applyAlignment="1" applyProtection="1">
      <alignment horizontal="center"/>
      <protection hidden="1"/>
    </xf>
    <xf numFmtId="1" fontId="18" fillId="0" borderId="20" xfId="15" applyNumberFormat="1" applyFont="1" applyFill="1" applyBorder="1" applyAlignment="1" applyProtection="1">
      <alignment horizontal="center"/>
      <protection hidden="1"/>
    </xf>
    <xf numFmtId="4" fontId="18" fillId="0" borderId="20" xfId="15" applyNumberFormat="1" applyFont="1" applyFill="1" applyBorder="1" applyAlignment="1" applyProtection="1">
      <alignment horizontal="center"/>
      <protection hidden="1"/>
    </xf>
    <xf numFmtId="4" fontId="18" fillId="0" borderId="20" xfId="15" applyNumberFormat="1" applyFont="1" applyFill="1" applyBorder="1" applyAlignment="1" applyProtection="1">
      <alignment horizontal="center" wrapText="1"/>
      <protection hidden="1"/>
    </xf>
    <xf numFmtId="43" fontId="19" fillId="0" borderId="20" xfId="1" applyFont="1" applyFill="1" applyBorder="1" applyProtection="1">
      <protection hidden="1"/>
    </xf>
    <xf numFmtId="43" fontId="4" fillId="0" borderId="0" xfId="15" applyNumberFormat="1" applyFont="1" applyFill="1" applyProtection="1">
      <protection hidden="1"/>
    </xf>
    <xf numFmtId="0" fontId="22" fillId="0" borderId="20" xfId="15" applyFont="1" applyFill="1" applyBorder="1" applyAlignment="1" applyProtection="1">
      <alignment horizontal="center"/>
      <protection hidden="1"/>
    </xf>
    <xf numFmtId="0" fontId="22" fillId="0" borderId="20" xfId="15" applyFont="1" applyFill="1" applyBorder="1" applyAlignment="1" applyProtection="1">
      <alignment horizontal="left"/>
      <protection hidden="1"/>
    </xf>
    <xf numFmtId="0" fontId="19" fillId="0" borderId="20" xfId="15" applyFont="1" applyFill="1" applyBorder="1" applyAlignment="1" applyProtection="1">
      <alignment horizontal="center"/>
      <protection hidden="1"/>
    </xf>
    <xf numFmtId="3" fontId="16" fillId="0" borderId="0" xfId="15" applyNumberFormat="1" applyFont="1" applyFill="1" applyProtection="1">
      <protection hidden="1"/>
    </xf>
    <xf numFmtId="0" fontId="23" fillId="0" borderId="0" xfId="15" applyFont="1" applyFill="1" applyBorder="1" applyProtection="1">
      <protection hidden="1"/>
    </xf>
    <xf numFmtId="0" fontId="24" fillId="0" borderId="0" xfId="15" applyFont="1" applyFill="1" applyBorder="1" applyAlignment="1" applyProtection="1">
      <alignment horizontal="centerContinuous"/>
      <protection hidden="1"/>
    </xf>
    <xf numFmtId="1" fontId="24" fillId="0" borderId="0" xfId="15" applyNumberFormat="1" applyFont="1" applyFill="1" applyBorder="1" applyAlignment="1" applyProtection="1">
      <alignment horizontal="centerContinuous"/>
      <protection hidden="1"/>
    </xf>
    <xf numFmtId="4" fontId="24" fillId="0" borderId="0" xfId="15" applyNumberFormat="1" applyFont="1" applyFill="1" applyBorder="1" applyAlignment="1" applyProtection="1">
      <alignment horizontal="centerContinuous"/>
      <protection hidden="1"/>
    </xf>
    <xf numFmtId="0" fontId="4" fillId="0" borderId="0" xfId="15" applyFont="1" applyFill="1" applyBorder="1" applyProtection="1">
      <protection hidden="1"/>
    </xf>
    <xf numFmtId="4" fontId="4" fillId="0" borderId="0" xfId="15" applyNumberFormat="1" applyFont="1" applyFill="1" applyBorder="1" applyProtection="1">
      <protection hidden="1"/>
    </xf>
    <xf numFmtId="43" fontId="77" fillId="0" borderId="0" xfId="3" applyFont="1" applyFill="1" applyBorder="1" applyProtection="1">
      <protection hidden="1"/>
    </xf>
    <xf numFmtId="1" fontId="23" fillId="0" borderId="0" xfId="15" applyNumberFormat="1" applyFont="1" applyFill="1" applyBorder="1" applyProtection="1">
      <protection hidden="1"/>
    </xf>
    <xf numFmtId="4" fontId="23" fillId="0" borderId="0" xfId="15" applyNumberFormat="1" applyFont="1" applyFill="1" applyBorder="1" applyProtection="1">
      <protection hidden="1"/>
    </xf>
    <xf numFmtId="0" fontId="25" fillId="0" borderId="0" xfId="15" applyFont="1" applyFill="1" applyBorder="1" applyProtection="1">
      <protection hidden="1"/>
    </xf>
    <xf numFmtId="166" fontId="26" fillId="0" borderId="0" xfId="15" applyNumberFormat="1" applyFont="1" applyFill="1" applyBorder="1" applyAlignment="1" applyProtection="1">
      <protection hidden="1"/>
    </xf>
    <xf numFmtId="4" fontId="26" fillId="0" borderId="0" xfId="15" applyNumberFormat="1" applyFont="1" applyFill="1" applyBorder="1" applyProtection="1">
      <protection hidden="1"/>
    </xf>
    <xf numFmtId="4" fontId="16" fillId="0" borderId="0" xfId="15" applyNumberFormat="1" applyFont="1" applyFill="1" applyBorder="1" applyProtection="1">
      <protection hidden="1"/>
    </xf>
    <xf numFmtId="4" fontId="13" fillId="0" borderId="0" xfId="15" applyNumberFormat="1" applyFont="1" applyFill="1" applyBorder="1" applyProtection="1">
      <protection hidden="1"/>
    </xf>
    <xf numFmtId="1" fontId="4" fillId="0" borderId="0" xfId="15" applyNumberFormat="1" applyFont="1" applyFill="1" applyBorder="1" applyProtection="1">
      <protection hidden="1"/>
    </xf>
    <xf numFmtId="0" fontId="6" fillId="0" borderId="0" xfId="15" applyFont="1" applyFill="1" applyAlignment="1" applyProtection="1">
      <alignment vertical="center"/>
      <protection hidden="1"/>
    </xf>
    <xf numFmtId="0" fontId="23" fillId="0" borderId="0" xfId="15" applyFont="1" applyFill="1" applyAlignment="1" applyProtection="1">
      <alignment vertical="center"/>
      <protection hidden="1"/>
    </xf>
    <xf numFmtId="0" fontId="6" fillId="0" borderId="0" xfId="15" quotePrefix="1" applyFont="1" applyFill="1" applyAlignment="1" applyProtection="1">
      <alignment vertical="center"/>
      <protection hidden="1"/>
    </xf>
    <xf numFmtId="43" fontId="21" fillId="0" borderId="0" xfId="3" applyFont="1" applyFill="1" applyProtection="1">
      <protection hidden="1"/>
    </xf>
    <xf numFmtId="43" fontId="21" fillId="0" borderId="0" xfId="15" applyNumberFormat="1" applyFont="1" applyFill="1" applyProtection="1">
      <protection hidden="1"/>
    </xf>
    <xf numFmtId="43" fontId="22" fillId="0" borderId="0" xfId="15" applyNumberFormat="1" applyFont="1" applyFill="1" applyProtection="1">
      <protection hidden="1"/>
    </xf>
    <xf numFmtId="43" fontId="29" fillId="0" borderId="0" xfId="15" applyNumberFormat="1" applyFont="1" applyFill="1" applyProtection="1">
      <protection hidden="1"/>
    </xf>
    <xf numFmtId="0" fontId="6" fillId="0" borderId="0" xfId="33" applyFont="1" applyFill="1" applyProtection="1"/>
    <xf numFmtId="0" fontId="9" fillId="0" borderId="0" xfId="33" applyFont="1" applyFill="1" applyAlignment="1" applyProtection="1">
      <alignment vertical="center"/>
    </xf>
    <xf numFmtId="43" fontId="9" fillId="0" borderId="0" xfId="1" applyFont="1" applyFill="1" applyAlignment="1" applyProtection="1">
      <alignment vertical="center"/>
    </xf>
    <xf numFmtId="1" fontId="9" fillId="0" borderId="0" xfId="33" applyNumberFormat="1" applyFont="1" applyFill="1" applyAlignment="1" applyProtection="1">
      <alignment vertical="center"/>
    </xf>
    <xf numFmtId="43" fontId="96" fillId="0" borderId="0" xfId="42" applyNumberFormat="1" applyFont="1" applyFill="1" applyAlignment="1" applyProtection="1">
      <alignment vertical="center"/>
    </xf>
    <xf numFmtId="0" fontId="9" fillId="0" borderId="0" xfId="8" applyNumberFormat="1" applyFont="1" applyFill="1" applyAlignment="1" applyProtection="1">
      <alignment vertical="center"/>
    </xf>
    <xf numFmtId="0" fontId="97" fillId="0" borderId="0" xfId="42" applyFont="1" applyFill="1" applyProtection="1"/>
    <xf numFmtId="0" fontId="32" fillId="0" borderId="11" xfId="33" applyFont="1" applyFill="1" applyBorder="1" applyAlignment="1" applyProtection="1">
      <alignment horizontal="left" vertical="center" wrapText="1"/>
    </xf>
    <xf numFmtId="0" fontId="32" fillId="0" borderId="12" xfId="33" applyFont="1" applyFill="1" applyBorder="1" applyAlignment="1" applyProtection="1">
      <alignment horizontal="center" vertical="center" wrapText="1"/>
    </xf>
    <xf numFmtId="1" fontId="32" fillId="0" borderId="13" xfId="33" applyNumberFormat="1" applyFont="1" applyFill="1" applyBorder="1" applyAlignment="1" applyProtection="1">
      <alignment horizontal="center" vertical="center" wrapText="1"/>
    </xf>
    <xf numFmtId="164" fontId="32" fillId="0" borderId="13" xfId="8" applyNumberFormat="1" applyFont="1" applyFill="1" applyBorder="1" applyAlignment="1" applyProtection="1">
      <alignment horizontal="center" vertical="center" wrapText="1"/>
    </xf>
    <xf numFmtId="0" fontId="32" fillId="0" borderId="13" xfId="33" applyFont="1" applyFill="1" applyBorder="1" applyAlignment="1" applyProtection="1">
      <alignment horizontal="center" vertical="center" wrapText="1"/>
    </xf>
    <xf numFmtId="0" fontId="32" fillId="0" borderId="6" xfId="33" applyFont="1" applyFill="1" applyBorder="1" applyAlignment="1" applyProtection="1">
      <alignment horizontal="left" vertical="center" wrapText="1"/>
    </xf>
    <xf numFmtId="0" fontId="32" fillId="0" borderId="6" xfId="33" applyFont="1" applyFill="1" applyBorder="1" applyAlignment="1" applyProtection="1">
      <alignment horizontal="center" vertical="center" wrapText="1"/>
    </xf>
    <xf numFmtId="0" fontId="32" fillId="0" borderId="55" xfId="1" applyNumberFormat="1" applyFont="1" applyFill="1" applyBorder="1" applyAlignment="1" applyProtection="1">
      <alignment horizontal="center" vertical="center" wrapText="1"/>
    </xf>
    <xf numFmtId="0" fontId="32" fillId="0" borderId="56" xfId="1" applyNumberFormat="1" applyFont="1" applyFill="1" applyBorder="1" applyAlignment="1" applyProtection="1">
      <alignment horizontal="center" vertical="center" wrapText="1"/>
    </xf>
    <xf numFmtId="0" fontId="32" fillId="0" borderId="45" xfId="1" applyNumberFormat="1" applyFont="1" applyFill="1" applyBorder="1" applyAlignment="1" applyProtection="1">
      <alignment horizontal="center" vertical="center" wrapText="1"/>
    </xf>
    <xf numFmtId="1" fontId="32" fillId="0" borderId="18" xfId="33" applyNumberFormat="1" applyFont="1" applyFill="1" applyBorder="1" applyAlignment="1" applyProtection="1">
      <alignment horizontal="center" vertical="center" wrapText="1"/>
    </xf>
    <xf numFmtId="3" fontId="32" fillId="0" borderId="19" xfId="8" applyNumberFormat="1" applyFont="1" applyFill="1" applyBorder="1" applyAlignment="1" applyProtection="1">
      <alignment vertical="center" wrapText="1"/>
    </xf>
    <xf numFmtId="0" fontId="32" fillId="0" borderId="19" xfId="33" applyFont="1" applyFill="1" applyBorder="1" applyAlignment="1" applyProtection="1">
      <alignment horizontal="center" vertical="center" wrapText="1"/>
    </xf>
    <xf numFmtId="43" fontId="32" fillId="0" borderId="20" xfId="1" applyFont="1" applyFill="1" applyBorder="1" applyAlignment="1" applyProtection="1">
      <alignment horizontal="center" vertical="center"/>
    </xf>
    <xf numFmtId="0" fontId="32" fillId="0" borderId="20" xfId="33" applyFont="1" applyFill="1" applyBorder="1" applyAlignment="1" applyProtection="1">
      <alignment horizontal="center" vertical="center"/>
    </xf>
    <xf numFmtId="0" fontId="32" fillId="0" borderId="10" xfId="33" applyFont="1" applyFill="1" applyBorder="1" applyAlignment="1" applyProtection="1">
      <alignment horizontal="center" vertical="center"/>
    </xf>
    <xf numFmtId="0" fontId="31" fillId="0" borderId="4" xfId="33" applyFont="1" applyFill="1" applyBorder="1" applyProtection="1"/>
    <xf numFmtId="0" fontId="32" fillId="0" borderId="17" xfId="33" applyFont="1" applyFill="1" applyBorder="1" applyAlignment="1" applyProtection="1">
      <alignment horizontal="center" vertical="center" wrapText="1"/>
    </xf>
    <xf numFmtId="43" fontId="32" fillId="0" borderId="18" xfId="1" applyFont="1" applyFill="1" applyBorder="1" applyAlignment="1" applyProtection="1">
      <alignment horizontal="center" vertical="center" wrapText="1"/>
      <protection locked="0"/>
    </xf>
    <xf numFmtId="1" fontId="32" fillId="0" borderId="19" xfId="33" applyNumberFormat="1" applyFont="1" applyFill="1" applyBorder="1" applyAlignment="1" applyProtection="1">
      <alignment horizontal="center" vertical="center" wrapText="1"/>
      <protection locked="0"/>
    </xf>
    <xf numFmtId="3" fontId="32" fillId="0" borderId="19" xfId="8" applyNumberFormat="1" applyFont="1" applyFill="1" applyBorder="1" applyAlignment="1" applyProtection="1">
      <alignment vertical="center" wrapText="1"/>
      <protection locked="0"/>
    </xf>
    <xf numFmtId="0" fontId="32" fillId="0" borderId="19" xfId="33" applyFont="1" applyFill="1" applyBorder="1" applyAlignment="1" applyProtection="1">
      <alignment horizontal="center" vertical="center" wrapText="1"/>
      <protection locked="0"/>
    </xf>
    <xf numFmtId="43" fontId="32" fillId="0" borderId="21" xfId="1" applyFont="1" applyFill="1" applyBorder="1" applyAlignment="1" applyProtection="1">
      <alignment horizontal="center" vertical="center" wrapText="1"/>
      <protection locked="0"/>
    </xf>
    <xf numFmtId="0" fontId="32" fillId="0" borderId="21" xfId="33" applyFont="1" applyFill="1" applyBorder="1" applyAlignment="1" applyProtection="1">
      <alignment horizontal="center" vertical="center" wrapText="1"/>
      <protection locked="0"/>
    </xf>
    <xf numFmtId="0" fontId="32" fillId="0" borderId="25" xfId="33" applyFont="1" applyFill="1" applyBorder="1" applyAlignment="1" applyProtection="1">
      <alignment horizontal="center" vertical="center" wrapText="1"/>
      <protection locked="0"/>
    </xf>
    <xf numFmtId="0" fontId="6" fillId="0" borderId="0" xfId="33" applyFont="1" applyFill="1" applyProtection="1">
      <protection locked="0"/>
    </xf>
    <xf numFmtId="0" fontId="31" fillId="0" borderId="22" xfId="33" applyNumberFormat="1" applyFont="1" applyFill="1" applyBorder="1" applyAlignment="1" applyProtection="1">
      <alignment horizontal="center" vertical="center"/>
    </xf>
    <xf numFmtId="43" fontId="31" fillId="0" borderId="23" xfId="1" applyFont="1" applyFill="1" applyBorder="1" applyAlignment="1" applyProtection="1">
      <alignment horizontal="center" vertical="center"/>
      <protection locked="0"/>
    </xf>
    <xf numFmtId="165" fontId="31" fillId="0" borderId="23" xfId="1" applyNumberFormat="1" applyFont="1" applyFill="1" applyBorder="1" applyAlignment="1" applyProtection="1">
      <alignment horizontal="center" vertical="center"/>
      <protection locked="0" hidden="1"/>
    </xf>
    <xf numFmtId="43" fontId="31" fillId="0" borderId="23" xfId="1" applyFont="1" applyFill="1" applyBorder="1" applyAlignment="1" applyProtection="1">
      <alignment horizontal="center" vertical="center"/>
      <protection locked="0" hidden="1"/>
    </xf>
    <xf numFmtId="43" fontId="31" fillId="0" borderId="25" xfId="1" applyFont="1" applyFill="1" applyBorder="1" applyAlignment="1" applyProtection="1">
      <alignment horizontal="center" vertical="center"/>
      <protection locked="0" hidden="1"/>
    </xf>
    <xf numFmtId="165" fontId="31" fillId="0" borderId="23" xfId="1" applyNumberFormat="1" applyFont="1" applyFill="1" applyBorder="1" applyAlignment="1" applyProtection="1">
      <alignment horizontal="center" vertical="center"/>
      <protection locked="0"/>
    </xf>
    <xf numFmtId="0" fontId="31" fillId="0" borderId="26" xfId="33" applyFont="1" applyFill="1" applyBorder="1" applyProtection="1"/>
    <xf numFmtId="0" fontId="32" fillId="0" borderId="22" xfId="33" applyNumberFormat="1" applyFont="1" applyFill="1" applyBorder="1" applyAlignment="1" applyProtection="1">
      <alignment horizontal="center" vertical="center" wrapText="1"/>
    </xf>
    <xf numFmtId="43" fontId="32" fillId="0" borderId="20" xfId="1" applyFont="1" applyFill="1" applyBorder="1" applyAlignment="1" applyProtection="1">
      <alignment horizontal="center" vertical="center"/>
      <protection locked="0"/>
    </xf>
    <xf numFmtId="165" fontId="32" fillId="0" borderId="20" xfId="1" applyNumberFormat="1" applyFont="1" applyFill="1" applyBorder="1" applyAlignment="1" applyProtection="1">
      <alignment horizontal="center" vertical="center"/>
      <protection locked="0" hidden="1"/>
    </xf>
    <xf numFmtId="43" fontId="32" fillId="0" borderId="20" xfId="1" applyFont="1" applyFill="1" applyBorder="1" applyAlignment="1" applyProtection="1">
      <alignment horizontal="center" vertical="center"/>
      <protection locked="0" hidden="1"/>
    </xf>
    <xf numFmtId="43" fontId="32" fillId="0" borderId="23" xfId="1" applyFont="1" applyFill="1" applyBorder="1" applyAlignment="1" applyProtection="1">
      <alignment horizontal="center" vertical="center" wrapText="1"/>
      <protection locked="0" hidden="1"/>
    </xf>
    <xf numFmtId="0" fontId="31" fillId="0" borderId="22" xfId="33" applyFont="1" applyFill="1" applyBorder="1" applyAlignment="1" applyProtection="1">
      <alignment vertical="center"/>
    </xf>
    <xf numFmtId="0" fontId="31" fillId="0" borderId="22" xfId="33" applyFont="1" applyFill="1" applyBorder="1" applyAlignment="1" applyProtection="1">
      <alignment vertical="center" wrapText="1"/>
    </xf>
    <xf numFmtId="0" fontId="32" fillId="0" borderId="4" xfId="33" applyFont="1" applyFill="1" applyBorder="1" applyAlignment="1" applyProtection="1">
      <alignment horizontal="left"/>
    </xf>
    <xf numFmtId="0" fontId="32" fillId="0" borderId="22" xfId="33" applyFont="1" applyFill="1" applyBorder="1" applyAlignment="1" applyProtection="1">
      <alignment horizontal="center" vertical="center" wrapText="1"/>
    </xf>
    <xf numFmtId="165" fontId="32" fillId="0" borderId="23" xfId="1" applyNumberFormat="1" applyFont="1" applyFill="1" applyBorder="1" applyAlignment="1" applyProtection="1">
      <alignment horizontal="center" vertical="center"/>
      <protection locked="0" hidden="1"/>
    </xf>
    <xf numFmtId="43" fontId="32" fillId="0" borderId="23" xfId="1" applyFont="1" applyFill="1" applyBorder="1" applyAlignment="1" applyProtection="1">
      <alignment horizontal="center" vertical="center"/>
      <protection locked="0" hidden="1"/>
    </xf>
    <xf numFmtId="43" fontId="32" fillId="0" borderId="23" xfId="1" applyFont="1" applyFill="1" applyBorder="1" applyAlignment="1" applyProtection="1">
      <alignment horizontal="center" vertical="center" wrapText="1"/>
      <protection locked="0"/>
    </xf>
    <xf numFmtId="43" fontId="32" fillId="0" borderId="24" xfId="8" applyFont="1" applyFill="1" applyBorder="1" applyAlignment="1" applyProtection="1">
      <alignment horizontal="center" vertical="center"/>
      <protection locked="0"/>
    </xf>
    <xf numFmtId="43" fontId="32" fillId="0" borderId="25" xfId="8" applyFont="1" applyFill="1" applyBorder="1" applyAlignment="1" applyProtection="1">
      <alignment horizontal="center" vertical="center"/>
      <protection locked="0"/>
    </xf>
    <xf numFmtId="0" fontId="32" fillId="0" borderId="22" xfId="33" applyFont="1" applyFill="1" applyBorder="1" applyAlignment="1" applyProtection="1">
      <alignment vertical="center" wrapText="1"/>
    </xf>
    <xf numFmtId="43" fontId="32" fillId="0" borderId="25" xfId="8" applyFont="1" applyFill="1" applyBorder="1" applyAlignment="1" applyProtection="1">
      <alignment horizontal="center" vertical="center"/>
      <protection locked="0" hidden="1"/>
    </xf>
    <xf numFmtId="0" fontId="31" fillId="0" borderId="4" xfId="33" applyFont="1" applyFill="1" applyBorder="1" applyAlignment="1" applyProtection="1">
      <alignment horizontal="left"/>
    </xf>
    <xf numFmtId="0" fontId="32" fillId="0" borderId="22" xfId="33" applyFont="1" applyFill="1" applyBorder="1" applyAlignment="1" applyProtection="1">
      <alignment horizontal="left" vertical="center" wrapText="1"/>
    </xf>
    <xf numFmtId="0" fontId="32" fillId="0" borderId="4" xfId="33" applyFont="1" applyFill="1" applyBorder="1" applyProtection="1"/>
    <xf numFmtId="43" fontId="32" fillId="0" borderId="23" xfId="1" applyFont="1" applyFill="1" applyBorder="1" applyAlignment="1" applyProtection="1">
      <alignment vertical="center" wrapText="1"/>
      <protection locked="0"/>
    </xf>
    <xf numFmtId="43" fontId="32" fillId="0" borderId="23" xfId="1" applyFont="1" applyFill="1" applyBorder="1" applyAlignment="1" applyProtection="1">
      <alignment vertical="center" wrapText="1"/>
      <protection locked="0" hidden="1"/>
    </xf>
    <xf numFmtId="43" fontId="95" fillId="0" borderId="24" xfId="1" applyFont="1" applyFill="1" applyBorder="1" applyAlignment="1" applyProtection="1">
      <alignment horizontal="right"/>
    </xf>
    <xf numFmtId="164" fontId="31" fillId="0" borderId="25" xfId="8" applyNumberFormat="1" applyFont="1" applyFill="1" applyBorder="1" applyAlignment="1" applyProtection="1">
      <alignment horizontal="center" vertical="center"/>
      <protection hidden="1"/>
    </xf>
    <xf numFmtId="49" fontId="31" fillId="0" borderId="22" xfId="33" applyNumberFormat="1" applyFont="1" applyFill="1" applyBorder="1" applyAlignment="1" applyProtection="1">
      <alignment vertical="center"/>
    </xf>
    <xf numFmtId="43" fontId="31" fillId="0" borderId="23" xfId="1" applyFont="1" applyFill="1" applyBorder="1" applyAlignment="1" applyProtection="1">
      <alignment vertical="center"/>
      <protection locked="0"/>
    </xf>
    <xf numFmtId="1" fontId="31" fillId="0" borderId="20" xfId="33" applyNumberFormat="1" applyFont="1" applyFill="1" applyBorder="1" applyAlignment="1" applyProtection="1">
      <alignment horizontal="center" vertical="center"/>
      <protection locked="0" hidden="1"/>
    </xf>
    <xf numFmtId="43" fontId="31" fillId="0" borderId="25" xfId="1" applyFont="1" applyFill="1" applyBorder="1" applyAlignment="1" applyProtection="1">
      <alignment horizontal="center" vertical="center"/>
      <protection locked="0"/>
    </xf>
    <xf numFmtId="0" fontId="32" fillId="0" borderId="22" xfId="33" applyFont="1" applyFill="1" applyBorder="1" applyAlignment="1" applyProtection="1">
      <alignment vertical="center"/>
    </xf>
    <xf numFmtId="43" fontId="32" fillId="0" borderId="23" xfId="1" applyFont="1" applyFill="1" applyBorder="1" applyAlignment="1" applyProtection="1">
      <alignment vertical="center"/>
      <protection locked="0" hidden="1"/>
    </xf>
    <xf numFmtId="43" fontId="32" fillId="0" borderId="25" xfId="1" applyFont="1" applyFill="1" applyBorder="1" applyAlignment="1" applyProtection="1">
      <alignment vertical="center"/>
      <protection locked="0" hidden="1"/>
    </xf>
    <xf numFmtId="1" fontId="32" fillId="0" borderId="20" xfId="8" applyNumberFormat="1" applyFont="1" applyFill="1" applyBorder="1" applyAlignment="1" applyProtection="1">
      <alignment horizontal="center" vertical="center"/>
      <protection locked="0" hidden="1"/>
    </xf>
    <xf numFmtId="3" fontId="32" fillId="0" borderId="20" xfId="8" applyNumberFormat="1" applyFont="1" applyFill="1" applyBorder="1" applyAlignment="1" applyProtection="1">
      <alignment vertical="center"/>
      <protection locked="0" hidden="1"/>
    </xf>
    <xf numFmtId="43" fontId="32" fillId="0" borderId="20" xfId="8" applyFont="1" applyFill="1" applyBorder="1" applyAlignment="1" applyProtection="1">
      <alignment horizontal="center" vertical="center"/>
      <protection locked="0" hidden="1"/>
    </xf>
    <xf numFmtId="0" fontId="6" fillId="0" borderId="27" xfId="33" applyFont="1" applyFill="1" applyBorder="1" applyProtection="1"/>
    <xf numFmtId="0" fontId="9" fillId="0" borderId="28" xfId="33" applyFont="1" applyFill="1" applyBorder="1" applyAlignment="1" applyProtection="1">
      <alignment vertical="center"/>
    </xf>
    <xf numFmtId="43" fontId="13" fillId="0" borderId="29" xfId="1" applyFont="1" applyFill="1" applyBorder="1" applyAlignment="1" applyProtection="1">
      <alignment vertical="center"/>
      <protection locked="0" hidden="1"/>
    </xf>
    <xf numFmtId="43" fontId="13" fillId="0" borderId="40" xfId="1" applyFont="1" applyFill="1" applyBorder="1" applyAlignment="1" applyProtection="1">
      <alignment vertical="center"/>
      <protection locked="0" hidden="1"/>
    </xf>
    <xf numFmtId="43" fontId="6" fillId="0" borderId="0" xfId="33" applyNumberFormat="1" applyFont="1" applyFill="1" applyProtection="1">
      <protection locked="0"/>
    </xf>
    <xf numFmtId="43" fontId="6" fillId="0" borderId="0" xfId="1" applyFont="1" applyFill="1" applyProtection="1">
      <protection locked="0"/>
    </xf>
    <xf numFmtId="0" fontId="44" fillId="0" borderId="0" xfId="33" applyFont="1" applyFill="1" applyProtection="1">
      <protection locked="0"/>
    </xf>
    <xf numFmtId="0" fontId="9" fillId="0" borderId="0" xfId="33" applyFont="1" applyFill="1" applyProtection="1">
      <protection locked="0"/>
    </xf>
    <xf numFmtId="43" fontId="45" fillId="0" borderId="0" xfId="33" applyNumberFormat="1" applyFont="1" applyFill="1" applyProtection="1">
      <protection locked="0"/>
    </xf>
    <xf numFmtId="0" fontId="98" fillId="0" borderId="11" xfId="33" applyFont="1" applyFill="1" applyBorder="1" applyAlignment="1" applyProtection="1">
      <alignment horizontal="left" vertical="center" wrapText="1"/>
    </xf>
    <xf numFmtId="0" fontId="98" fillId="0" borderId="12" xfId="33" applyFont="1" applyFill="1" applyBorder="1" applyAlignment="1" applyProtection="1">
      <alignment horizontal="center" vertical="center" wrapText="1"/>
    </xf>
    <xf numFmtId="1" fontId="98" fillId="0" borderId="13" xfId="33" applyNumberFormat="1" applyFont="1" applyFill="1" applyBorder="1" applyAlignment="1" applyProtection="1">
      <alignment horizontal="center" vertical="center" wrapText="1"/>
    </xf>
    <xf numFmtId="164" fontId="98" fillId="0" borderId="13" xfId="8" applyNumberFormat="1" applyFont="1" applyFill="1" applyBorder="1" applyAlignment="1" applyProtection="1">
      <alignment horizontal="center" vertical="center" wrapText="1"/>
    </xf>
    <xf numFmtId="0" fontId="98" fillId="0" borderId="13" xfId="33" applyFont="1" applyFill="1" applyBorder="1" applyAlignment="1" applyProtection="1">
      <alignment horizontal="center" vertical="center" wrapText="1"/>
    </xf>
    <xf numFmtId="0" fontId="98" fillId="0" borderId="6" xfId="33" applyFont="1" applyFill="1" applyBorder="1" applyAlignment="1" applyProtection="1">
      <alignment horizontal="left" vertical="center" wrapText="1"/>
    </xf>
    <xf numFmtId="0" fontId="98" fillId="0" borderId="6" xfId="33" applyFont="1" applyFill="1" applyBorder="1" applyAlignment="1" applyProtection="1">
      <alignment horizontal="center" vertical="center" wrapText="1"/>
    </xf>
    <xf numFmtId="0" fontId="98" fillId="0" borderId="55" xfId="1" applyNumberFormat="1" applyFont="1" applyFill="1" applyBorder="1" applyAlignment="1" applyProtection="1">
      <alignment horizontal="center" vertical="center" wrapText="1"/>
    </xf>
    <xf numFmtId="0" fontId="98" fillId="0" borderId="56" xfId="1" applyNumberFormat="1" applyFont="1" applyFill="1" applyBorder="1" applyAlignment="1" applyProtection="1">
      <alignment horizontal="center" vertical="center" wrapText="1"/>
    </xf>
    <xf numFmtId="0" fontId="98" fillId="0" borderId="45" xfId="1" applyNumberFormat="1" applyFont="1" applyFill="1" applyBorder="1" applyAlignment="1" applyProtection="1">
      <alignment horizontal="center" vertical="center" wrapText="1"/>
    </xf>
    <xf numFmtId="1" fontId="98" fillId="0" borderId="18" xfId="33" applyNumberFormat="1" applyFont="1" applyFill="1" applyBorder="1" applyAlignment="1" applyProtection="1">
      <alignment horizontal="center" vertical="center" wrapText="1"/>
    </xf>
    <xf numFmtId="3" fontId="98" fillId="0" borderId="19" xfId="8" applyNumberFormat="1" applyFont="1" applyFill="1" applyBorder="1" applyAlignment="1" applyProtection="1">
      <alignment vertical="center" wrapText="1"/>
    </xf>
    <xf numFmtId="0" fontId="98" fillId="0" borderId="19" xfId="33" applyFont="1" applyFill="1" applyBorder="1" applyAlignment="1" applyProtection="1">
      <alignment horizontal="center" vertical="center" wrapText="1"/>
    </xf>
    <xf numFmtId="43" fontId="98" fillId="0" borderId="20" xfId="1" applyFont="1" applyFill="1" applyBorder="1" applyAlignment="1" applyProtection="1">
      <alignment horizontal="center" vertical="center"/>
    </xf>
    <xf numFmtId="0" fontId="98" fillId="0" borderId="20" xfId="33" applyFont="1" applyFill="1" applyBorder="1" applyAlignment="1" applyProtection="1">
      <alignment horizontal="center" vertical="center"/>
    </xf>
    <xf numFmtId="0" fontId="98" fillId="0" borderId="10" xfId="33" applyFont="1" applyFill="1" applyBorder="1" applyAlignment="1" applyProtection="1">
      <alignment horizontal="center" vertical="center"/>
    </xf>
    <xf numFmtId="0" fontId="99" fillId="0" borderId="4" xfId="33" applyFont="1" applyFill="1" applyBorder="1" applyProtection="1"/>
    <xf numFmtId="0" fontId="98" fillId="0" borderId="17" xfId="33" applyFont="1" applyFill="1" applyBorder="1" applyAlignment="1" applyProtection="1">
      <alignment horizontal="center" vertical="center" wrapText="1"/>
    </xf>
    <xf numFmtId="43" fontId="98" fillId="0" borderId="18" xfId="1" applyFont="1" applyFill="1" applyBorder="1" applyAlignment="1" applyProtection="1">
      <alignment horizontal="center" vertical="center" wrapText="1"/>
      <protection locked="0"/>
    </xf>
    <xf numFmtId="0" fontId="98" fillId="0" borderId="19" xfId="33" applyFont="1" applyFill="1" applyBorder="1" applyAlignment="1" applyProtection="1">
      <alignment horizontal="center" vertical="center" wrapText="1"/>
      <protection locked="0"/>
    </xf>
    <xf numFmtId="43" fontId="98" fillId="0" borderId="21" xfId="1" applyFont="1" applyFill="1" applyBorder="1" applyAlignment="1" applyProtection="1">
      <alignment horizontal="center" vertical="center" wrapText="1"/>
      <protection locked="0"/>
    </xf>
    <xf numFmtId="0" fontId="98" fillId="0" borderId="21" xfId="33" applyFont="1" applyFill="1" applyBorder="1" applyAlignment="1" applyProtection="1">
      <alignment horizontal="center" vertical="center" wrapText="1"/>
      <protection locked="0"/>
    </xf>
    <xf numFmtId="0" fontId="98" fillId="0" borderId="25" xfId="33" applyFont="1" applyFill="1" applyBorder="1" applyAlignment="1" applyProtection="1">
      <alignment horizontal="center" vertical="center" wrapText="1"/>
      <protection locked="0"/>
    </xf>
    <xf numFmtId="0" fontId="99" fillId="0" borderId="22" xfId="33" applyNumberFormat="1" applyFont="1" applyFill="1" applyBorder="1" applyAlignment="1" applyProtection="1">
      <alignment horizontal="center" vertical="center"/>
    </xf>
    <xf numFmtId="43" fontId="99" fillId="0" borderId="23" xfId="1" applyFont="1" applyFill="1" applyBorder="1" applyAlignment="1" applyProtection="1">
      <alignment horizontal="center" vertical="center"/>
      <protection locked="0"/>
    </xf>
    <xf numFmtId="43" fontId="99" fillId="0" borderId="25" xfId="1" applyFont="1" applyFill="1" applyBorder="1" applyAlignment="1" applyProtection="1">
      <alignment horizontal="center" vertical="center"/>
      <protection locked="0" hidden="1"/>
    </xf>
    <xf numFmtId="0" fontId="99" fillId="0" borderId="26" xfId="33" applyFont="1" applyFill="1" applyBorder="1" applyProtection="1"/>
    <xf numFmtId="0" fontId="98" fillId="0" borderId="22" xfId="33" applyNumberFormat="1" applyFont="1" applyFill="1" applyBorder="1" applyAlignment="1" applyProtection="1">
      <alignment horizontal="center" vertical="center" wrapText="1"/>
    </xf>
    <xf numFmtId="43" fontId="98" fillId="0" borderId="20" xfId="1" applyFont="1" applyFill="1" applyBorder="1" applyAlignment="1" applyProtection="1">
      <alignment horizontal="center" vertical="center"/>
      <protection locked="0"/>
    </xf>
    <xf numFmtId="43" fontId="98" fillId="0" borderId="20" xfId="1" applyFont="1" applyFill="1" applyBorder="1" applyAlignment="1" applyProtection="1">
      <alignment horizontal="center" vertical="center"/>
      <protection locked="0" hidden="1"/>
    </xf>
    <xf numFmtId="43" fontId="98" fillId="0" borderId="23" xfId="1" applyFont="1" applyFill="1" applyBorder="1" applyAlignment="1" applyProtection="1">
      <alignment horizontal="center" vertical="center" wrapText="1"/>
      <protection locked="0" hidden="1"/>
    </xf>
    <xf numFmtId="43" fontId="98" fillId="0" borderId="24" xfId="1" applyFont="1" applyFill="1" applyBorder="1" applyAlignment="1" applyProtection="1">
      <alignment horizontal="center" vertical="center"/>
      <protection locked="0" hidden="1"/>
    </xf>
    <xf numFmtId="164" fontId="98" fillId="0" borderId="24" xfId="33" applyNumberFormat="1" applyFont="1" applyFill="1" applyBorder="1" applyAlignment="1" applyProtection="1">
      <alignment horizontal="center" vertical="center"/>
      <protection locked="0" hidden="1"/>
    </xf>
    <xf numFmtId="164" fontId="98" fillId="0" borderId="25" xfId="33" applyNumberFormat="1" applyFont="1" applyFill="1" applyBorder="1" applyAlignment="1" applyProtection="1">
      <alignment horizontal="center" vertical="center"/>
      <protection locked="0" hidden="1"/>
    </xf>
    <xf numFmtId="0" fontId="99" fillId="0" borderId="22" xfId="33" applyFont="1" applyFill="1" applyBorder="1" applyAlignment="1" applyProtection="1">
      <alignment vertical="center"/>
    </xf>
    <xf numFmtId="0" fontId="99" fillId="0" borderId="22" xfId="33" applyFont="1" applyFill="1" applyBorder="1" applyAlignment="1" applyProtection="1">
      <alignment vertical="center" wrapText="1"/>
    </xf>
    <xf numFmtId="0" fontId="98" fillId="0" borderId="4" xfId="33" applyFont="1" applyFill="1" applyBorder="1" applyAlignment="1" applyProtection="1">
      <alignment horizontal="left"/>
    </xf>
    <xf numFmtId="0" fontId="98" fillId="0" borderId="22" xfId="33" applyFont="1" applyFill="1" applyBorder="1" applyAlignment="1" applyProtection="1">
      <alignment horizontal="center" vertical="center" wrapText="1"/>
    </xf>
    <xf numFmtId="165" fontId="98" fillId="0" borderId="23" xfId="1" applyNumberFormat="1" applyFont="1" applyFill="1" applyBorder="1" applyAlignment="1" applyProtection="1">
      <alignment horizontal="center" vertical="center"/>
      <protection locked="0" hidden="1"/>
    </xf>
    <xf numFmtId="43" fontId="98" fillId="0" borderId="23" xfId="1" applyFont="1" applyFill="1" applyBorder="1" applyAlignment="1" applyProtection="1">
      <alignment horizontal="center" vertical="center"/>
      <protection locked="0" hidden="1"/>
    </xf>
    <xf numFmtId="43" fontId="98" fillId="0" borderId="23" xfId="1" applyFont="1" applyFill="1" applyBorder="1" applyAlignment="1" applyProtection="1">
      <alignment horizontal="center" vertical="center" wrapText="1"/>
      <protection locked="0"/>
    </xf>
    <xf numFmtId="43" fontId="98" fillId="0" borderId="24" xfId="8" applyFont="1" applyFill="1" applyBorder="1" applyAlignment="1" applyProtection="1">
      <alignment horizontal="center" vertical="center"/>
      <protection locked="0"/>
    </xf>
    <xf numFmtId="43" fontId="98" fillId="0" borderId="25" xfId="8" applyFont="1" applyFill="1" applyBorder="1" applyAlignment="1" applyProtection="1">
      <alignment horizontal="center" vertical="center"/>
      <protection locked="0"/>
    </xf>
    <xf numFmtId="0" fontId="98" fillId="0" borderId="22" xfId="33" applyFont="1" applyFill="1" applyBorder="1" applyAlignment="1" applyProtection="1">
      <alignment vertical="center" wrapText="1"/>
    </xf>
    <xf numFmtId="43" fontId="98" fillId="0" borderId="25" xfId="8" applyFont="1" applyFill="1" applyBorder="1" applyAlignment="1" applyProtection="1">
      <alignment horizontal="center" vertical="center"/>
      <protection locked="0" hidden="1"/>
    </xf>
    <xf numFmtId="0" fontId="99" fillId="0" borderId="4" xfId="33" applyFont="1" applyFill="1" applyBorder="1" applyAlignment="1" applyProtection="1">
      <alignment horizontal="left"/>
    </xf>
    <xf numFmtId="0" fontId="98" fillId="0" borderId="22" xfId="33" applyFont="1" applyFill="1" applyBorder="1" applyAlignment="1" applyProtection="1">
      <alignment horizontal="left" vertical="center" wrapText="1"/>
    </xf>
    <xf numFmtId="0" fontId="98" fillId="0" borderId="4" xfId="33" applyFont="1" applyFill="1" applyBorder="1" applyProtection="1"/>
    <xf numFmtId="43" fontId="98" fillId="0" borderId="23" xfId="1" applyFont="1" applyFill="1" applyBorder="1" applyAlignment="1" applyProtection="1">
      <alignment vertical="center" wrapText="1"/>
      <protection locked="0"/>
    </xf>
    <xf numFmtId="43" fontId="98" fillId="0" borderId="23" xfId="1" applyFont="1" applyFill="1" applyBorder="1" applyAlignment="1" applyProtection="1">
      <alignment vertical="center" wrapText="1"/>
      <protection locked="0" hidden="1"/>
    </xf>
    <xf numFmtId="43" fontId="100" fillId="0" borderId="24" xfId="1" applyFont="1" applyFill="1" applyBorder="1" applyAlignment="1" applyProtection="1">
      <alignment horizontal="right"/>
    </xf>
    <xf numFmtId="49" fontId="99" fillId="0" borderId="22" xfId="33" applyNumberFormat="1" applyFont="1" applyFill="1" applyBorder="1" applyAlignment="1" applyProtection="1">
      <alignment vertical="center"/>
    </xf>
    <xf numFmtId="43" fontId="99" fillId="0" borderId="23" xfId="1" applyFont="1" applyFill="1" applyBorder="1" applyAlignment="1" applyProtection="1">
      <alignment vertical="center"/>
      <protection locked="0"/>
    </xf>
    <xf numFmtId="0" fontId="98" fillId="0" borderId="22" xfId="33" applyFont="1" applyFill="1" applyBorder="1" applyAlignment="1" applyProtection="1">
      <alignment vertical="center"/>
    </xf>
    <xf numFmtId="43" fontId="98" fillId="0" borderId="23" xfId="1" applyFont="1" applyFill="1" applyBorder="1" applyAlignment="1" applyProtection="1">
      <alignment vertical="center"/>
      <protection locked="0" hidden="1"/>
    </xf>
    <xf numFmtId="1" fontId="98" fillId="0" borderId="20" xfId="8" applyNumberFormat="1" applyFont="1" applyFill="1" applyBorder="1" applyAlignment="1" applyProtection="1">
      <alignment horizontal="center" vertical="center"/>
      <protection locked="0" hidden="1"/>
    </xf>
    <xf numFmtId="3" fontId="98" fillId="0" borderId="20" xfId="8" applyNumberFormat="1" applyFont="1" applyFill="1" applyBorder="1" applyAlignment="1" applyProtection="1">
      <alignment vertical="center"/>
      <protection locked="0" hidden="1"/>
    </xf>
    <xf numFmtId="43" fontId="98" fillId="0" borderId="20" xfId="8" applyFont="1" applyFill="1" applyBorder="1" applyAlignment="1" applyProtection="1">
      <alignment horizontal="center" vertical="center"/>
      <protection locked="0" hidden="1"/>
    </xf>
    <xf numFmtId="0" fontId="99" fillId="0" borderId="27" xfId="33" applyFont="1" applyFill="1" applyBorder="1" applyProtection="1"/>
    <xf numFmtId="0" fontId="98" fillId="0" borderId="28" xfId="33" applyFont="1" applyFill="1" applyBorder="1" applyAlignment="1" applyProtection="1">
      <alignment vertical="center"/>
    </xf>
    <xf numFmtId="43" fontId="98" fillId="0" borderId="29" xfId="1" applyFont="1" applyFill="1" applyBorder="1" applyAlignment="1" applyProtection="1">
      <alignment vertical="center"/>
      <protection locked="0" hidden="1"/>
    </xf>
    <xf numFmtId="43" fontId="98" fillId="0" borderId="40" xfId="1" applyFont="1" applyFill="1" applyBorder="1" applyAlignment="1" applyProtection="1">
      <alignment vertical="center"/>
      <protection locked="0" hidden="1"/>
    </xf>
    <xf numFmtId="0" fontId="68" fillId="0" borderId="0" xfId="33" applyFont="1" applyAlignment="1" applyProtection="1">
      <alignment vertical="center"/>
      <protection locked="0"/>
    </xf>
    <xf numFmtId="165" fontId="102" fillId="0" borderId="0" xfId="8" applyNumberFormat="1" applyFont="1" applyAlignment="1" applyProtection="1">
      <alignment vertical="center"/>
      <protection locked="0"/>
    </xf>
    <xf numFmtId="0" fontId="103" fillId="0" borderId="0" xfId="19" applyFont="1" applyBorder="1" applyAlignment="1" applyProtection="1">
      <alignment vertical="center" wrapText="1"/>
      <protection locked="0"/>
    </xf>
    <xf numFmtId="165" fontId="101" fillId="0" borderId="0" xfId="8" applyNumberFormat="1" applyFont="1" applyBorder="1" applyAlignment="1" applyProtection="1">
      <alignment vertical="center"/>
      <protection locked="0"/>
    </xf>
    <xf numFmtId="0" fontId="101" fillId="0" borderId="0" xfId="19" applyFont="1" applyBorder="1" applyAlignment="1" applyProtection="1">
      <alignment vertical="center" wrapText="1"/>
      <protection locked="0"/>
    </xf>
    <xf numFmtId="0" fontId="12" fillId="0" borderId="0" xfId="19" applyFont="1" applyBorder="1" applyAlignment="1" applyProtection="1">
      <alignment vertical="center" wrapText="1"/>
      <protection locked="0"/>
    </xf>
    <xf numFmtId="43" fontId="70" fillId="0" borderId="0" xfId="33" applyNumberFormat="1" applyFont="1" applyAlignment="1" applyProtection="1">
      <alignment vertical="center"/>
      <protection locked="0"/>
    </xf>
    <xf numFmtId="165" fontId="83" fillId="0" borderId="20" xfId="0" applyNumberFormat="1" applyFont="1" applyBorder="1" applyAlignment="1">
      <alignment vertical="center"/>
    </xf>
    <xf numFmtId="49" fontId="70" fillId="0" borderId="20" xfId="1" applyNumberFormat="1" applyFont="1" applyBorder="1" applyAlignment="1" applyProtection="1">
      <alignment horizontal="center" vertical="center"/>
      <protection locked="0"/>
    </xf>
    <xf numFmtId="43" fontId="70" fillId="0" borderId="0" xfId="33" applyNumberFormat="1" applyFont="1" applyBorder="1" applyAlignment="1" applyProtection="1">
      <alignment vertical="center"/>
      <protection locked="0"/>
    </xf>
    <xf numFmtId="0" fontId="7" fillId="0" borderId="0" xfId="33" applyFont="1" applyAlignment="1" applyProtection="1">
      <alignment horizontal="center" vertical="center"/>
    </xf>
    <xf numFmtId="0" fontId="14" fillId="0" borderId="0" xfId="15" applyFont="1" applyAlignment="1" applyProtection="1">
      <protection hidden="1"/>
    </xf>
    <xf numFmtId="0" fontId="38" fillId="0" borderId="0" xfId="33" applyFont="1" applyFill="1" applyAlignment="1" applyProtection="1">
      <alignment horizontal="center" vertical="center"/>
    </xf>
    <xf numFmtId="0" fontId="7" fillId="0" borderId="0" xfId="33" applyFont="1" applyFill="1" applyAlignment="1" applyProtection="1">
      <alignment vertical="center"/>
    </xf>
    <xf numFmtId="0" fontId="8" fillId="0" borderId="0" xfId="33" applyFont="1" applyFill="1" applyAlignment="1" applyProtection="1">
      <alignment vertical="center"/>
    </xf>
    <xf numFmtId="0" fontId="8" fillId="0" borderId="0" xfId="33" quotePrefix="1" applyFont="1" applyAlignment="1" applyProtection="1">
      <alignment vertical="center"/>
      <protection hidden="1"/>
    </xf>
    <xf numFmtId="0" fontId="8" fillId="0" borderId="0" xfId="33" applyFont="1" applyAlignment="1" applyProtection="1">
      <alignment vertical="center"/>
      <protection hidden="1"/>
    </xf>
    <xf numFmtId="0" fontId="7" fillId="0" borderId="0" xfId="33" applyFont="1" applyAlignment="1">
      <alignment vertical="center"/>
    </xf>
    <xf numFmtId="0" fontId="9" fillId="0" borderId="66" xfId="15" applyFont="1" applyBorder="1" applyAlignment="1" applyProtection="1">
      <protection hidden="1"/>
    </xf>
    <xf numFmtId="0" fontId="8" fillId="0" borderId="66" xfId="33" applyFont="1" applyBorder="1" applyAlignment="1" applyProtection="1">
      <alignment vertical="center"/>
      <protection hidden="1"/>
    </xf>
    <xf numFmtId="0" fontId="7" fillId="0" borderId="0" xfId="33" applyFont="1" applyAlignment="1" applyProtection="1">
      <alignment vertical="center"/>
    </xf>
    <xf numFmtId="0" fontId="8" fillId="0" borderId="0" xfId="33" applyFont="1" applyBorder="1" applyAlignment="1" applyProtection="1">
      <alignment vertical="center"/>
      <protection hidden="1"/>
    </xf>
    <xf numFmtId="0" fontId="85" fillId="0" borderId="0" xfId="33" applyFont="1" applyAlignment="1" applyProtection="1">
      <alignment vertical="center"/>
    </xf>
    <xf numFmtId="0" fontId="86" fillId="0" borderId="0" xfId="19" applyFont="1" applyBorder="1" applyAlignment="1" applyProtection="1">
      <alignment vertical="center"/>
      <protection hidden="1"/>
    </xf>
    <xf numFmtId="0" fontId="103" fillId="0" borderId="0" xfId="33" applyFont="1" applyAlignment="1" applyProtection="1">
      <alignment vertical="center"/>
    </xf>
    <xf numFmtId="0" fontId="32" fillId="0" borderId="66" xfId="19" applyFont="1" applyBorder="1" applyAlignment="1" applyProtection="1">
      <alignment vertical="center"/>
    </xf>
    <xf numFmtId="0" fontId="54" fillId="0" borderId="0" xfId="19" applyFont="1" applyBorder="1" applyAlignment="1" applyProtection="1">
      <alignment vertical="center"/>
      <protection hidden="1"/>
    </xf>
    <xf numFmtId="0" fontId="7" fillId="0" borderId="0" xfId="33" applyFont="1" applyBorder="1" applyAlignment="1" applyProtection="1">
      <alignment vertical="center"/>
    </xf>
    <xf numFmtId="0" fontId="31" fillId="0" borderId="0" xfId="33" applyFont="1" applyFill="1" applyProtection="1"/>
    <xf numFmtId="0" fontId="98" fillId="0" borderId="0" xfId="15" applyFont="1" applyAlignment="1" applyProtection="1">
      <protection hidden="1"/>
    </xf>
    <xf numFmtId="0" fontId="32" fillId="0" borderId="0" xfId="15" applyFont="1" applyAlignment="1" applyProtection="1">
      <protection hidden="1"/>
    </xf>
    <xf numFmtId="0" fontId="106" fillId="0" borderId="0" xfId="33" applyFont="1" applyAlignment="1">
      <alignment horizontal="center"/>
    </xf>
    <xf numFmtId="0" fontId="107" fillId="0" borderId="0" xfId="33" applyFont="1"/>
    <xf numFmtId="165" fontId="9" fillId="4" borderId="20" xfId="1" applyNumberFormat="1" applyFont="1" applyFill="1" applyBorder="1" applyAlignment="1">
      <alignment horizontal="center" vertical="center"/>
    </xf>
    <xf numFmtId="0" fontId="108" fillId="0" borderId="0" xfId="33" applyFont="1" applyAlignment="1" applyProtection="1">
      <alignment vertical="center"/>
      <protection locked="0"/>
    </xf>
    <xf numFmtId="165" fontId="82" fillId="0" borderId="20" xfId="1" applyNumberFormat="1" applyFont="1" applyBorder="1" applyAlignment="1">
      <alignment horizontal="right" wrapText="1"/>
    </xf>
    <xf numFmtId="165" fontId="23" fillId="0" borderId="1" xfId="1" applyNumberFormat="1" applyFont="1" applyBorder="1" applyAlignment="1" applyProtection="1">
      <alignment horizontal="center" vertical="center" wrapText="1"/>
      <protection locked="0"/>
    </xf>
    <xf numFmtId="49" fontId="70" fillId="0" borderId="24" xfId="33" applyNumberFormat="1" applyFont="1" applyBorder="1" applyAlignment="1" applyProtection="1">
      <alignment horizontal="center" vertical="center"/>
      <protection locked="0"/>
    </xf>
    <xf numFmtId="43" fontId="19" fillId="0" borderId="20" xfId="1" applyFont="1" applyBorder="1" applyProtection="1">
      <protection hidden="1"/>
    </xf>
    <xf numFmtId="43" fontId="20" fillId="0" borderId="20" xfId="1" applyFont="1" applyBorder="1" applyProtection="1">
      <protection hidden="1"/>
    </xf>
    <xf numFmtId="43" fontId="20" fillId="5" borderId="20" xfId="1" applyFont="1" applyFill="1" applyBorder="1" applyProtection="1">
      <protection locked="0" hidden="1"/>
    </xf>
    <xf numFmtId="43" fontId="20" fillId="4" borderId="20" xfId="1" applyFont="1" applyFill="1" applyBorder="1" applyProtection="1">
      <protection hidden="1"/>
    </xf>
    <xf numFmtId="165" fontId="19" fillId="0" borderId="20" xfId="1" applyNumberFormat="1" applyFont="1" applyBorder="1" applyProtection="1">
      <protection hidden="1"/>
    </xf>
    <xf numFmtId="165" fontId="19" fillId="5" borderId="20" xfId="1" applyNumberFormat="1" applyFont="1" applyFill="1" applyBorder="1" applyAlignment="1" applyProtection="1">
      <alignment horizontal="center"/>
      <protection locked="0"/>
    </xf>
    <xf numFmtId="43" fontId="21" fillId="0" borderId="0" xfId="1" applyFont="1" applyProtection="1">
      <protection hidden="1"/>
    </xf>
    <xf numFmtId="43" fontId="20" fillId="0" borderId="20" xfId="1" applyFont="1" applyFill="1" applyBorder="1" applyProtection="1">
      <protection locked="0" hidden="1"/>
    </xf>
    <xf numFmtId="43" fontId="20" fillId="0" borderId="20" xfId="1" applyFont="1" applyFill="1" applyBorder="1" applyProtection="1">
      <protection hidden="1"/>
    </xf>
    <xf numFmtId="43" fontId="21" fillId="0" borderId="0" xfId="1" applyFont="1" applyFill="1" applyProtection="1">
      <protection hidden="1"/>
    </xf>
    <xf numFmtId="0" fontId="109" fillId="0" borderId="1" xfId="19" applyFont="1" applyBorder="1" applyAlignment="1" applyProtection="1">
      <alignment horizontal="center" vertical="center"/>
      <protection locked="0"/>
    </xf>
    <xf numFmtId="1" fontId="109" fillId="0" borderId="1" xfId="19" applyNumberFormat="1" applyFont="1" applyBorder="1" applyAlignment="1" applyProtection="1">
      <alignment horizontal="center" vertical="center" wrapText="1"/>
      <protection locked="0"/>
    </xf>
    <xf numFmtId="1" fontId="109" fillId="0" borderId="1" xfId="19" applyNumberFormat="1" applyFont="1" applyBorder="1" applyAlignment="1" applyProtection="1">
      <alignment horizontal="left" vertical="center" wrapText="1"/>
      <protection locked="0"/>
    </xf>
    <xf numFmtId="43" fontId="109" fillId="0" borderId="1" xfId="1" applyFont="1" applyBorder="1" applyAlignment="1" applyProtection="1">
      <alignment horizontal="left" vertical="center" wrapText="1"/>
      <protection locked="0"/>
    </xf>
    <xf numFmtId="43" fontId="109" fillId="0" borderId="20" xfId="1" applyFont="1" applyBorder="1" applyAlignment="1" applyProtection="1">
      <alignment horizontal="left" vertical="center" wrapText="1"/>
      <protection locked="0"/>
    </xf>
    <xf numFmtId="43" fontId="109" fillId="0" borderId="1" xfId="19" applyNumberFormat="1" applyFont="1" applyBorder="1" applyAlignment="1" applyProtection="1">
      <alignment horizontal="left" vertical="center" wrapText="1"/>
      <protection locked="0"/>
    </xf>
    <xf numFmtId="43" fontId="109" fillId="0" borderId="50" xfId="1" applyFont="1" applyBorder="1" applyAlignment="1" applyProtection="1">
      <alignment horizontal="center" vertical="center" wrapText="1"/>
      <protection locked="0"/>
    </xf>
    <xf numFmtId="43" fontId="109" fillId="0" borderId="1" xfId="8" applyNumberFormat="1" applyFont="1" applyBorder="1" applyAlignment="1" applyProtection="1">
      <alignment horizontal="left" vertical="center" wrapText="1"/>
      <protection locked="0"/>
    </xf>
    <xf numFmtId="0" fontId="109" fillId="0" borderId="43" xfId="19" applyFont="1" applyBorder="1" applyAlignment="1" applyProtection="1">
      <alignment vertical="center"/>
      <protection locked="0"/>
    </xf>
    <xf numFmtId="43" fontId="110" fillId="0" borderId="1" xfId="8" applyNumberFormat="1" applyFont="1" applyBorder="1" applyAlignment="1" applyProtection="1">
      <alignment horizontal="right" vertical="center" wrapText="1"/>
      <protection locked="0"/>
    </xf>
    <xf numFmtId="43" fontId="109" fillId="0" borderId="1" xfId="1" applyFont="1" applyBorder="1" applyAlignment="1" applyProtection="1">
      <alignment horizontal="center" vertical="center" wrapText="1"/>
      <protection locked="0"/>
    </xf>
    <xf numFmtId="165" fontId="110" fillId="0" borderId="1" xfId="1" applyNumberFormat="1" applyFont="1" applyBorder="1" applyAlignment="1" applyProtection="1">
      <alignment horizontal="right" vertical="center" wrapText="1"/>
      <protection locked="0"/>
    </xf>
    <xf numFmtId="0" fontId="109" fillId="0" borderId="1" xfId="19" applyFont="1" applyBorder="1" applyAlignment="1" applyProtection="1">
      <alignment vertical="center"/>
      <protection locked="0"/>
    </xf>
    <xf numFmtId="43" fontId="109" fillId="0" borderId="10" xfId="8" applyNumberFormat="1" applyFont="1" applyBorder="1" applyAlignment="1" applyProtection="1">
      <alignment horizontal="right" vertical="center" wrapText="1"/>
      <protection locked="0"/>
    </xf>
    <xf numFmtId="43" fontId="109" fillId="0" borderId="10" xfId="1" applyFont="1" applyBorder="1" applyAlignment="1" applyProtection="1">
      <alignment horizontal="right" vertical="center" wrapText="1"/>
      <protection locked="0"/>
    </xf>
    <xf numFmtId="43" fontId="109" fillId="0" borderId="1" xfId="1" applyFont="1" applyBorder="1" applyAlignment="1" applyProtection="1">
      <alignment horizontal="right" vertical="center" wrapText="1"/>
      <protection locked="0"/>
    </xf>
    <xf numFmtId="165" fontId="110" fillId="0" borderId="1" xfId="8" applyNumberFormat="1" applyFont="1" applyBorder="1" applyAlignment="1" applyProtection="1">
      <alignment horizontal="right" vertical="center" wrapText="1"/>
      <protection locked="0"/>
    </xf>
    <xf numFmtId="165" fontId="109" fillId="0" borderId="1" xfId="1" applyNumberFormat="1" applyFont="1" applyBorder="1" applyAlignment="1" applyProtection="1">
      <alignment horizontal="center" vertical="center" wrapText="1"/>
      <protection locked="0"/>
    </xf>
    <xf numFmtId="1" fontId="109" fillId="0" borderId="4" xfId="19" applyNumberFormat="1" applyFont="1" applyBorder="1" applyAlignment="1" applyProtection="1">
      <alignment horizontal="left" vertical="center" wrapText="1"/>
      <protection locked="0"/>
    </xf>
    <xf numFmtId="43" fontId="109" fillId="0" borderId="20" xfId="1" applyFont="1" applyBorder="1" applyAlignment="1" applyProtection="1">
      <alignment vertical="center"/>
      <protection locked="0"/>
    </xf>
    <xf numFmtId="0" fontId="109" fillId="0" borderId="60" xfId="19" applyFont="1" applyBorder="1" applyAlignment="1" applyProtection="1">
      <alignment vertical="center"/>
      <protection locked="0"/>
    </xf>
    <xf numFmtId="1" fontId="110" fillId="0" borderId="20" xfId="19" applyNumberFormat="1" applyFont="1" applyBorder="1" applyAlignment="1" applyProtection="1">
      <alignment horizontal="center" vertical="center" wrapText="1"/>
      <protection locked="0"/>
    </xf>
    <xf numFmtId="43" fontId="110" fillId="0" borderId="20" xfId="1" applyFont="1" applyBorder="1" applyAlignment="1" applyProtection="1">
      <alignment horizontal="center" vertical="center" wrapText="1"/>
      <protection locked="0"/>
    </xf>
    <xf numFmtId="1" fontId="99" fillId="0" borderId="4" xfId="19" applyNumberFormat="1" applyFont="1" applyBorder="1" applyAlignment="1" applyProtection="1">
      <alignment horizontal="left" vertical="center" wrapText="1"/>
      <protection locked="0"/>
    </xf>
    <xf numFmtId="43" fontId="99" fillId="0" borderId="1" xfId="1" applyFont="1" applyBorder="1" applyAlignment="1" applyProtection="1">
      <alignment horizontal="left" vertical="center" wrapText="1"/>
      <protection locked="0"/>
    </xf>
    <xf numFmtId="0" fontId="92" fillId="0" borderId="20" xfId="19" applyFont="1" applyBorder="1" applyAlignment="1" applyProtection="1">
      <alignment vertical="center"/>
      <protection locked="0"/>
    </xf>
    <xf numFmtId="0" fontId="92" fillId="0" borderId="60" xfId="19" applyFont="1" applyBorder="1" applyAlignment="1" applyProtection="1">
      <alignment vertical="center"/>
      <protection locked="0"/>
    </xf>
    <xf numFmtId="165" fontId="86" fillId="0" borderId="1" xfId="8" applyNumberFormat="1" applyFont="1" applyBorder="1" applyAlignment="1" applyProtection="1">
      <alignment horizontal="right" vertical="center" wrapText="1"/>
      <protection locked="0"/>
    </xf>
    <xf numFmtId="0" fontId="86" fillId="0" borderId="1" xfId="19" applyFont="1" applyBorder="1" applyAlignment="1" applyProtection="1">
      <alignment horizontal="center" vertical="center" wrapText="1"/>
      <protection locked="0"/>
    </xf>
    <xf numFmtId="0" fontId="92" fillId="0" borderId="1" xfId="19" applyFont="1" applyBorder="1" applyAlignment="1" applyProtection="1">
      <alignment horizontal="left" vertical="center" wrapText="1"/>
      <protection locked="0"/>
    </xf>
    <xf numFmtId="165" fontId="92" fillId="0" borderId="50" xfId="8" applyNumberFormat="1" applyFont="1" applyBorder="1" applyAlignment="1" applyProtection="1">
      <alignment horizontal="center" vertical="center" wrapText="1"/>
      <protection locked="0"/>
    </xf>
    <xf numFmtId="43" fontId="92" fillId="0" borderId="10" xfId="8" applyNumberFormat="1" applyFont="1" applyBorder="1" applyAlignment="1" applyProtection="1">
      <alignment horizontal="right" vertical="center" wrapText="1"/>
      <protection locked="0"/>
    </xf>
    <xf numFmtId="43" fontId="92" fillId="0" borderId="1" xfId="8" applyNumberFormat="1" applyFont="1" applyBorder="1" applyAlignment="1" applyProtection="1">
      <alignment horizontal="right" vertical="center" wrapText="1"/>
      <protection locked="0"/>
    </xf>
    <xf numFmtId="43" fontId="92" fillId="0" borderId="1" xfId="8" applyNumberFormat="1" applyFont="1" applyBorder="1" applyAlignment="1" applyProtection="1">
      <alignment horizontal="left" vertical="center" wrapText="1"/>
      <protection locked="0"/>
    </xf>
    <xf numFmtId="0" fontId="92" fillId="0" borderId="43" xfId="19" applyFont="1" applyBorder="1" applyAlignment="1" applyProtection="1">
      <alignment vertical="center"/>
      <protection locked="0"/>
    </xf>
    <xf numFmtId="43" fontId="86" fillId="0" borderId="1" xfId="8" applyNumberFormat="1" applyFont="1" applyBorder="1" applyAlignment="1" applyProtection="1">
      <alignment horizontal="right" vertical="center" wrapText="1"/>
      <protection locked="0"/>
    </xf>
    <xf numFmtId="43" fontId="92" fillId="0" borderId="1" xfId="1" applyFont="1" applyBorder="1" applyAlignment="1" applyProtection="1">
      <alignment horizontal="left" vertical="center" wrapText="1"/>
      <protection locked="0"/>
    </xf>
    <xf numFmtId="43" fontId="92" fillId="0" borderId="1" xfId="1" applyFont="1" applyBorder="1" applyAlignment="1" applyProtection="1">
      <alignment horizontal="right" vertical="center" wrapText="1"/>
      <protection locked="0"/>
    </xf>
    <xf numFmtId="43" fontId="92" fillId="0" borderId="50" xfId="1" applyFont="1" applyBorder="1" applyAlignment="1" applyProtection="1">
      <alignment horizontal="center" vertical="center" wrapText="1"/>
      <protection locked="0"/>
    </xf>
    <xf numFmtId="0" fontId="86" fillId="0" borderId="1" xfId="19" applyFont="1" applyBorder="1" applyAlignment="1" applyProtection="1">
      <alignment horizontal="left" vertical="center" wrapText="1"/>
      <protection locked="0"/>
    </xf>
    <xf numFmtId="0" fontId="92" fillId="0" borderId="7" xfId="19" applyFont="1" applyBorder="1" applyAlignment="1" applyProtection="1">
      <alignment horizontal="left" vertical="center" wrapText="1"/>
      <protection locked="0"/>
    </xf>
    <xf numFmtId="43" fontId="92" fillId="0" borderId="7" xfId="1" applyFont="1" applyBorder="1" applyAlignment="1" applyProtection="1">
      <alignment horizontal="left" vertical="center" wrapText="1"/>
      <protection locked="0"/>
    </xf>
    <xf numFmtId="43" fontId="92" fillId="0" borderId="64" xfId="1" applyFont="1" applyBorder="1" applyAlignment="1" applyProtection="1">
      <alignment horizontal="center" vertical="center" wrapText="1"/>
      <protection locked="0"/>
    </xf>
    <xf numFmtId="43" fontId="92" fillId="0" borderId="65" xfId="8" applyNumberFormat="1" applyFont="1" applyBorder="1" applyAlignment="1" applyProtection="1">
      <alignment horizontal="right" vertical="center" wrapText="1"/>
      <protection locked="0"/>
    </xf>
    <xf numFmtId="43" fontId="92" fillId="0" borderId="7" xfId="8" applyNumberFormat="1" applyFont="1" applyBorder="1" applyAlignment="1" applyProtection="1">
      <alignment horizontal="right" vertical="center" wrapText="1"/>
      <protection locked="0"/>
    </xf>
    <xf numFmtId="43" fontId="92" fillId="0" borderId="7" xfId="8" applyNumberFormat="1" applyFont="1" applyBorder="1" applyAlignment="1" applyProtection="1">
      <alignment horizontal="left" vertical="center" wrapText="1"/>
      <protection locked="0"/>
    </xf>
    <xf numFmtId="165" fontId="86" fillId="0" borderId="7" xfId="8" applyNumberFormat="1" applyFont="1" applyBorder="1" applyAlignment="1" applyProtection="1">
      <alignment horizontal="right" vertical="center" wrapText="1"/>
      <protection locked="0"/>
    </xf>
    <xf numFmtId="43" fontId="6" fillId="0" borderId="20" xfId="1" applyFont="1" applyBorder="1" applyAlignment="1" applyProtection="1">
      <alignment horizontal="center" vertical="center"/>
      <protection locked="0"/>
    </xf>
    <xf numFmtId="1" fontId="6" fillId="0" borderId="20" xfId="19" applyNumberFormat="1" applyFont="1" applyBorder="1" applyAlignment="1" applyProtection="1">
      <alignment horizontal="center" vertical="center"/>
      <protection locked="0"/>
    </xf>
    <xf numFmtId="165" fontId="9" fillId="0" borderId="20" xfId="1" applyNumberFormat="1" applyFont="1" applyBorder="1" applyAlignment="1" applyProtection="1">
      <alignment horizontal="center" vertical="center"/>
      <protection locked="0"/>
    </xf>
    <xf numFmtId="0" fontId="6" fillId="0" borderId="0" xfId="19" applyFont="1" applyAlignment="1" applyProtection="1">
      <alignment horizontal="center" vertical="center"/>
      <protection locked="0"/>
    </xf>
    <xf numFmtId="0" fontId="28" fillId="0" borderId="20" xfId="0" applyFont="1" applyBorder="1" applyAlignment="1">
      <alignment horizontal="center" vertical="center"/>
    </xf>
    <xf numFmtId="43" fontId="28" fillId="0" borderId="20" xfId="1" applyFont="1" applyBorder="1" applyAlignment="1">
      <alignment horizontal="center" vertical="center"/>
    </xf>
    <xf numFmtId="165" fontId="79" fillId="0" borderId="0" xfId="0" applyNumberFormat="1" applyFont="1" applyBorder="1"/>
    <xf numFmtId="43" fontId="23" fillId="0" borderId="20" xfId="1" applyFont="1" applyBorder="1" applyAlignment="1" applyProtection="1">
      <alignment vertical="center" wrapText="1"/>
      <protection locked="0"/>
    </xf>
    <xf numFmtId="43" fontId="23" fillId="0" borderId="20" xfId="8" applyNumberFormat="1" applyFont="1" applyBorder="1" applyAlignment="1" applyProtection="1">
      <alignment vertical="center" wrapText="1"/>
      <protection locked="0"/>
    </xf>
    <xf numFmtId="43" fontId="23" fillId="0" borderId="63" xfId="1" applyFont="1" applyBorder="1" applyAlignment="1" applyProtection="1">
      <alignment vertical="center" wrapText="1"/>
      <protection locked="0"/>
    </xf>
    <xf numFmtId="43" fontId="23" fillId="0" borderId="61" xfId="1" applyFont="1" applyBorder="1" applyAlignment="1" applyProtection="1">
      <alignment horizontal="right" vertical="center" wrapText="1"/>
      <protection locked="0"/>
    </xf>
    <xf numFmtId="43" fontId="23" fillId="0" borderId="61" xfId="1" applyFont="1" applyBorder="1" applyAlignment="1" applyProtection="1">
      <alignment horizontal="left" vertical="center" wrapText="1"/>
      <protection locked="0"/>
    </xf>
    <xf numFmtId="165" fontId="9" fillId="0" borderId="23" xfId="1" applyNumberFormat="1" applyFont="1" applyFill="1" applyBorder="1" applyAlignment="1" applyProtection="1">
      <alignment vertical="center" wrapText="1"/>
      <protection locked="0" hidden="1"/>
    </xf>
    <xf numFmtId="43" fontId="13" fillId="0" borderId="29" xfId="1" applyFont="1" applyFill="1" applyBorder="1" applyAlignment="1" applyProtection="1">
      <alignment vertical="center" wrapText="1"/>
      <protection locked="0" hidden="1"/>
    </xf>
    <xf numFmtId="43" fontId="98" fillId="0" borderId="25" xfId="1" applyFont="1" applyFill="1" applyBorder="1" applyAlignment="1" applyProtection="1">
      <alignment horizontal="center" vertical="center"/>
      <protection locked="0" hidden="1"/>
    </xf>
    <xf numFmtId="165" fontId="32" fillId="0" borderId="23" xfId="1" applyNumberFormat="1" applyFont="1" applyFill="1" applyBorder="1" applyAlignment="1" applyProtection="1">
      <alignment horizontal="center" vertical="center"/>
      <protection locked="0"/>
    </xf>
    <xf numFmtId="43" fontId="98" fillId="0" borderId="23" xfId="1" applyFont="1" applyFill="1" applyBorder="1" applyAlignment="1" applyProtection="1">
      <alignment horizontal="center" vertical="center"/>
      <protection locked="0"/>
    </xf>
    <xf numFmtId="164" fontId="98" fillId="0" borderId="25" xfId="8" applyNumberFormat="1" applyFont="1" applyFill="1" applyBorder="1" applyAlignment="1" applyProtection="1">
      <alignment horizontal="center" vertical="center"/>
      <protection hidden="1"/>
    </xf>
    <xf numFmtId="1" fontId="98" fillId="0" borderId="20" xfId="33" applyNumberFormat="1" applyFont="1" applyFill="1" applyBorder="1" applyAlignment="1" applyProtection="1">
      <alignment horizontal="center" vertical="center"/>
      <protection locked="0" hidden="1"/>
    </xf>
    <xf numFmtId="43" fontId="98" fillId="0" borderId="25" xfId="1" applyFont="1" applyFill="1" applyBorder="1" applyAlignment="1" applyProtection="1">
      <alignment horizontal="center" vertical="center"/>
      <protection locked="0"/>
    </xf>
    <xf numFmtId="165" fontId="9" fillId="5" borderId="23" xfId="1" applyNumberFormat="1" applyFont="1" applyFill="1" applyBorder="1" applyAlignment="1" applyProtection="1">
      <alignment horizontal="center" vertical="center"/>
      <protection locked="0"/>
    </xf>
    <xf numFmtId="43" fontId="9" fillId="5" borderId="23" xfId="1" applyFont="1" applyFill="1" applyBorder="1" applyAlignment="1" applyProtection="1">
      <alignment horizontal="center" vertical="center"/>
      <protection locked="0"/>
    </xf>
    <xf numFmtId="165" fontId="9" fillId="5" borderId="23" xfId="1" applyNumberFormat="1" applyFont="1" applyFill="1" applyBorder="1" applyAlignment="1" applyProtection="1">
      <alignment horizontal="center" vertical="center"/>
      <protection hidden="1"/>
    </xf>
    <xf numFmtId="43" fontId="9" fillId="5" borderId="25" xfId="1" applyFont="1" applyFill="1" applyBorder="1" applyAlignment="1" applyProtection="1">
      <alignment horizontal="center" vertical="center"/>
      <protection hidden="1"/>
    </xf>
    <xf numFmtId="1" fontId="9" fillId="0" borderId="20" xfId="8" applyNumberFormat="1" applyFont="1" applyBorder="1" applyAlignment="1">
      <alignment horizontal="center" vertical="center"/>
    </xf>
    <xf numFmtId="164" fontId="9" fillId="0" borderId="25" xfId="8" applyNumberFormat="1" applyFont="1" applyBorder="1" applyAlignment="1" applyProtection="1">
      <alignment horizontal="center" vertical="center"/>
      <protection hidden="1"/>
    </xf>
    <xf numFmtId="43" fontId="9" fillId="0" borderId="23" xfId="1" applyFont="1" applyBorder="1" applyAlignment="1">
      <alignment horizontal="center" vertical="center"/>
    </xf>
    <xf numFmtId="43" fontId="9" fillId="0" borderId="25" xfId="1" applyFont="1" applyBorder="1" applyAlignment="1" applyProtection="1">
      <alignment horizontal="center" vertical="center"/>
      <protection hidden="1"/>
    </xf>
    <xf numFmtId="43" fontId="9" fillId="7" borderId="23" xfId="1" applyFont="1" applyFill="1" applyBorder="1" applyAlignment="1" applyProtection="1">
      <alignment horizontal="center" vertical="center"/>
      <protection locked="0"/>
    </xf>
    <xf numFmtId="1" fontId="9" fillId="0" borderId="20" xfId="33" applyNumberFormat="1" applyFont="1" applyBorder="1" applyAlignment="1">
      <alignment horizontal="center" vertical="center"/>
    </xf>
    <xf numFmtId="43" fontId="9" fillId="4" borderId="25" xfId="1" applyFont="1" applyFill="1" applyBorder="1" applyAlignment="1">
      <alignment horizontal="center" vertical="center"/>
    </xf>
    <xf numFmtId="43" fontId="82" fillId="0" borderId="20" xfId="1" applyFont="1" applyBorder="1" applyAlignment="1">
      <alignment horizontal="right" wrapText="1"/>
    </xf>
    <xf numFmtId="43" fontId="23" fillId="0" borderId="0" xfId="1" applyFont="1" applyBorder="1" applyAlignment="1" applyProtection="1">
      <protection locked="0"/>
    </xf>
    <xf numFmtId="165" fontId="23" fillId="0" borderId="0" xfId="1" applyNumberFormat="1" applyFont="1" applyBorder="1" applyAlignment="1">
      <alignment horizontal="center" vertical="center" wrapText="1"/>
    </xf>
    <xf numFmtId="43" fontId="23" fillId="0" borderId="30" xfId="1" applyFont="1" applyBorder="1" applyAlignment="1">
      <alignment horizontal="right" vertical="center" wrapText="1"/>
    </xf>
    <xf numFmtId="165" fontId="1" fillId="0" borderId="20" xfId="1" applyNumberFormat="1" applyFont="1" applyBorder="1" applyAlignment="1">
      <alignment wrapText="1"/>
    </xf>
    <xf numFmtId="0" fontId="111" fillId="0" borderId="20" xfId="19" applyFont="1" applyBorder="1" applyAlignment="1" applyProtection="1">
      <alignment vertical="center"/>
      <protection locked="0"/>
    </xf>
    <xf numFmtId="0" fontId="111" fillId="0" borderId="20" xfId="19" applyFont="1" applyBorder="1" applyAlignment="1" applyProtection="1">
      <alignment horizontal="center" vertical="center"/>
      <protection locked="0"/>
    </xf>
    <xf numFmtId="1" fontId="111" fillId="0" borderId="20" xfId="19" applyNumberFormat="1" applyFont="1" applyBorder="1" applyAlignment="1" applyProtection="1">
      <alignment horizontal="center" vertical="center" wrapText="1"/>
      <protection locked="0"/>
    </xf>
    <xf numFmtId="43" fontId="111" fillId="0" borderId="20" xfId="1" applyFont="1" applyBorder="1" applyAlignment="1" applyProtection="1">
      <alignment horizontal="center" vertical="center" wrapText="1"/>
      <protection locked="0"/>
    </xf>
    <xf numFmtId="43" fontId="111" fillId="0" borderId="20" xfId="8" applyNumberFormat="1" applyFont="1" applyBorder="1" applyAlignment="1" applyProtection="1">
      <alignment horizontal="left" vertical="center" wrapText="1"/>
      <protection locked="0"/>
    </xf>
    <xf numFmtId="165" fontId="31" fillId="0" borderId="0" xfId="1" applyNumberFormat="1" applyFont="1" applyBorder="1" applyAlignment="1" applyProtection="1">
      <alignment horizontal="right" vertical="center" wrapText="1"/>
      <protection locked="0"/>
    </xf>
    <xf numFmtId="43" fontId="23" fillId="0" borderId="0" xfId="15" applyNumberFormat="1" applyFont="1" applyFill="1" applyBorder="1" applyProtection="1">
      <protection hidden="1"/>
    </xf>
    <xf numFmtId="165" fontId="95" fillId="0" borderId="24" xfId="1" applyNumberFormat="1" applyFont="1" applyFill="1" applyBorder="1" applyAlignment="1" applyProtection="1">
      <alignment horizontal="right"/>
    </xf>
    <xf numFmtId="165" fontId="32" fillId="0" borderId="24" xfId="8" applyNumberFormat="1" applyFont="1" applyFill="1" applyBorder="1" applyAlignment="1" applyProtection="1">
      <alignment horizontal="center" vertical="center"/>
      <protection locked="0"/>
    </xf>
    <xf numFmtId="169" fontId="32" fillId="0" borderId="23" xfId="1" applyNumberFormat="1" applyFont="1" applyFill="1" applyBorder="1" applyAlignment="1" applyProtection="1">
      <alignment horizontal="center" vertical="center"/>
      <protection locked="0" hidden="1"/>
    </xf>
    <xf numFmtId="43" fontId="13" fillId="0" borderId="20" xfId="1" applyFont="1" applyBorder="1" applyAlignment="1" applyProtection="1">
      <alignment horizontal="left" vertical="center" wrapText="1"/>
      <protection locked="0"/>
    </xf>
    <xf numFmtId="43" fontId="13" fillId="0" borderId="20" xfId="1" applyFont="1" applyBorder="1" applyAlignment="1">
      <alignment horizontal="right" vertical="center" wrapText="1"/>
    </xf>
    <xf numFmtId="0" fontId="79" fillId="0" borderId="20" xfId="0" applyFont="1" applyBorder="1" applyAlignment="1">
      <alignment vertical="center" wrapText="1"/>
    </xf>
    <xf numFmtId="165" fontId="79" fillId="0" borderId="20" xfId="1" applyNumberFormat="1" applyFont="1" applyBorder="1" applyAlignment="1">
      <alignment horizontal="right" vertical="center" wrapText="1"/>
    </xf>
    <xf numFmtId="43" fontId="79" fillId="0" borderId="20" xfId="1" applyFont="1" applyBorder="1" applyAlignment="1">
      <alignment vertical="center" wrapText="1"/>
    </xf>
    <xf numFmtId="0" fontId="112" fillId="0" borderId="0" xfId="19" applyFont="1" applyAlignment="1" applyProtection="1">
      <alignment vertical="center"/>
      <protection locked="0"/>
    </xf>
    <xf numFmtId="43" fontId="112" fillId="0" borderId="20" xfId="8" applyNumberFormat="1" applyFont="1" applyBorder="1" applyAlignment="1" applyProtection="1">
      <alignment horizontal="left" vertical="center" wrapText="1"/>
      <protection locked="0"/>
    </xf>
    <xf numFmtId="0" fontId="112" fillId="0" borderId="30" xfId="8" applyNumberFormat="1" applyFont="1" applyBorder="1" applyAlignment="1" applyProtection="1">
      <alignment horizontal="left" vertical="center" wrapText="1"/>
      <protection locked="0"/>
    </xf>
    <xf numFmtId="0" fontId="113" fillId="0" borderId="0" xfId="19" applyFont="1" applyAlignment="1" applyProtection="1">
      <alignment vertical="center"/>
      <protection locked="0"/>
    </xf>
    <xf numFmtId="43" fontId="113" fillId="0" borderId="20" xfId="8" applyNumberFormat="1" applyFont="1" applyBorder="1" applyAlignment="1" applyProtection="1">
      <alignment horizontal="left" vertical="center" wrapText="1"/>
      <protection locked="0"/>
    </xf>
    <xf numFmtId="0" fontId="113" fillId="0" borderId="20" xfId="19" applyFont="1" applyBorder="1" applyAlignment="1" applyProtection="1">
      <alignment vertical="center"/>
    </xf>
    <xf numFmtId="165" fontId="113" fillId="0" borderId="20" xfId="8" applyNumberFormat="1" applyFont="1" applyBorder="1" applyAlignment="1" applyProtection="1">
      <alignment horizontal="center" vertical="center" wrapText="1"/>
      <protection locked="0"/>
    </xf>
    <xf numFmtId="0" fontId="113" fillId="0" borderId="20" xfId="19" applyFont="1" applyBorder="1" applyAlignment="1" applyProtection="1">
      <alignment vertical="center"/>
      <protection locked="0"/>
    </xf>
    <xf numFmtId="165" fontId="114" fillId="0" borderId="20" xfId="8" applyNumberFormat="1" applyFont="1" applyBorder="1" applyAlignment="1" applyProtection="1">
      <alignment horizontal="center" vertical="center" wrapText="1"/>
      <protection locked="0"/>
    </xf>
    <xf numFmtId="0" fontId="112" fillId="0" borderId="20" xfId="19" applyFont="1" applyBorder="1" applyAlignment="1" applyProtection="1">
      <alignment vertical="center"/>
      <protection locked="0"/>
    </xf>
    <xf numFmtId="0" fontId="115" fillId="0" borderId="0" xfId="19" applyFont="1" applyAlignment="1" applyProtection="1">
      <alignment vertical="center"/>
      <protection locked="0"/>
    </xf>
    <xf numFmtId="4" fontId="23" fillId="0" borderId="0" xfId="19" applyNumberFormat="1" applyFont="1" applyBorder="1" applyAlignment="1" applyProtection="1">
      <alignment vertical="center"/>
      <protection locked="0"/>
    </xf>
    <xf numFmtId="0" fontId="113" fillId="0" borderId="18" xfId="19" applyFont="1" applyBorder="1" applyAlignment="1" applyProtection="1">
      <alignment vertical="center"/>
      <protection locked="0"/>
    </xf>
    <xf numFmtId="0" fontId="77" fillId="0" borderId="20" xfId="19" applyFont="1" applyBorder="1" applyAlignment="1" applyProtection="1">
      <alignment horizontal="center" vertical="center"/>
      <protection locked="0"/>
    </xf>
    <xf numFmtId="1" fontId="77" fillId="0" borderId="20" xfId="19" applyNumberFormat="1" applyFont="1" applyBorder="1" applyAlignment="1" applyProtection="1">
      <alignment horizontal="right" vertical="center" wrapText="1"/>
      <protection locked="0"/>
    </xf>
    <xf numFmtId="0" fontId="77" fillId="0" borderId="20" xfId="19" applyFont="1" applyBorder="1" applyAlignment="1" applyProtection="1">
      <alignment horizontal="right" vertical="center"/>
      <protection locked="0"/>
    </xf>
    <xf numFmtId="1" fontId="77" fillId="0" borderId="20" xfId="19" applyNumberFormat="1" applyFont="1" applyBorder="1" applyAlignment="1" applyProtection="1">
      <alignment horizontal="left" vertical="center" wrapText="1"/>
      <protection locked="0"/>
    </xf>
    <xf numFmtId="43" fontId="77" fillId="0" borderId="20" xfId="1" applyFont="1" applyBorder="1" applyAlignment="1" applyProtection="1">
      <alignment vertical="center" wrapText="1"/>
      <protection locked="0"/>
    </xf>
    <xf numFmtId="43" fontId="77" fillId="0" borderId="23" xfId="1" applyFont="1" applyBorder="1" applyAlignment="1" applyProtection="1">
      <alignment vertical="center" wrapText="1"/>
      <protection locked="0"/>
    </xf>
    <xf numFmtId="0" fontId="77" fillId="0" borderId="20" xfId="19" applyFont="1" applyBorder="1" applyAlignment="1" applyProtection="1">
      <alignment vertical="center"/>
      <protection locked="0"/>
    </xf>
    <xf numFmtId="43" fontId="77" fillId="0" borderId="20" xfId="1" applyFont="1" applyBorder="1" applyAlignment="1" applyProtection="1">
      <alignment horizontal="right" vertical="center" wrapText="1"/>
      <protection locked="0"/>
    </xf>
    <xf numFmtId="1" fontId="77" fillId="0" borderId="20" xfId="19" applyNumberFormat="1" applyFont="1" applyBorder="1" applyAlignment="1" applyProtection="1">
      <alignment vertical="center" wrapText="1"/>
      <protection locked="0"/>
    </xf>
    <xf numFmtId="0" fontId="77" fillId="0" borderId="0" xfId="19" applyFont="1" applyAlignment="1" applyProtection="1">
      <alignment vertical="center"/>
      <protection locked="0"/>
    </xf>
    <xf numFmtId="165" fontId="77" fillId="0" borderId="20" xfId="1" applyNumberFormat="1" applyFont="1" applyBorder="1" applyAlignment="1" applyProtection="1">
      <alignment vertical="center" wrapText="1"/>
      <protection locked="0"/>
    </xf>
    <xf numFmtId="0" fontId="77" fillId="0" borderId="20" xfId="19" applyFont="1" applyBorder="1" applyAlignment="1" applyProtection="1">
      <alignment horizontal="left" vertical="center" wrapText="1"/>
      <protection locked="0"/>
    </xf>
    <xf numFmtId="43" fontId="77" fillId="0" borderId="20" xfId="8" applyNumberFormat="1" applyFont="1" applyBorder="1" applyAlignment="1" applyProtection="1">
      <alignment vertical="center" wrapText="1"/>
      <protection locked="0"/>
    </xf>
    <xf numFmtId="43" fontId="77" fillId="0" borderId="63" xfId="1" applyFont="1" applyBorder="1" applyAlignment="1" applyProtection="1">
      <alignment vertical="center" wrapText="1"/>
      <protection locked="0"/>
    </xf>
    <xf numFmtId="43" fontId="77" fillId="0" borderId="10" xfId="1" applyFont="1" applyBorder="1" applyAlignment="1" applyProtection="1">
      <alignment vertical="center" wrapText="1"/>
      <protection locked="0"/>
    </xf>
    <xf numFmtId="43" fontId="77" fillId="0" borderId="1" xfId="1" applyFont="1" applyBorder="1" applyAlignment="1" applyProtection="1">
      <alignment vertical="center" wrapText="1"/>
      <protection locked="0"/>
    </xf>
    <xf numFmtId="43" fontId="77" fillId="0" borderId="1" xfId="8" applyNumberFormat="1" applyFont="1" applyBorder="1" applyAlignment="1" applyProtection="1">
      <alignment vertical="center" wrapText="1"/>
      <protection locked="0"/>
    </xf>
    <xf numFmtId="165" fontId="77" fillId="0" borderId="20" xfId="1" applyNumberFormat="1" applyFont="1" applyBorder="1" applyAlignment="1" applyProtection="1">
      <alignment horizontal="right" vertical="center" wrapText="1"/>
      <protection locked="0"/>
    </xf>
    <xf numFmtId="0" fontId="77" fillId="0" borderId="20" xfId="0" applyFont="1" applyFill="1" applyBorder="1" applyAlignment="1"/>
    <xf numFmtId="0" fontId="77" fillId="0" borderId="20" xfId="8" applyNumberFormat="1" applyFont="1" applyBorder="1" applyAlignment="1" applyProtection="1">
      <alignment horizontal="right" vertical="center" wrapText="1"/>
      <protection locked="0"/>
    </xf>
    <xf numFmtId="0" fontId="0" fillId="0" borderId="20" xfId="0" applyNumberFormat="1" applyFont="1" applyBorder="1" applyAlignment="1">
      <alignment horizontal="right" wrapText="1"/>
    </xf>
    <xf numFmtId="0" fontId="93" fillId="0" borderId="0" xfId="33" applyFont="1" applyFill="1" applyAlignment="1" applyProtection="1">
      <alignment horizontal="center"/>
      <protection locked="0"/>
    </xf>
    <xf numFmtId="0" fontId="15" fillId="0" borderId="0" xfId="33" applyFont="1" applyFill="1" applyAlignment="1" applyProtection="1">
      <alignment horizontal="center" vertical="center"/>
    </xf>
    <xf numFmtId="0" fontId="38" fillId="0" borderId="0" xfId="33" applyFont="1" applyFill="1" applyAlignment="1" applyProtection="1">
      <alignment horizontal="center" vertical="center"/>
    </xf>
    <xf numFmtId="43" fontId="32" fillId="0" borderId="58" xfId="1" applyFont="1" applyFill="1" applyBorder="1" applyAlignment="1" applyProtection="1">
      <alignment horizontal="center" vertical="center" wrapText="1"/>
    </xf>
    <xf numFmtId="43" fontId="32" fillId="0" borderId="46" xfId="1" applyFont="1" applyFill="1" applyBorder="1" applyAlignment="1" applyProtection="1">
      <alignment horizontal="center" vertical="center" wrapText="1"/>
    </xf>
    <xf numFmtId="43" fontId="32" fillId="0" borderId="56" xfId="1" applyFont="1" applyFill="1" applyBorder="1" applyAlignment="1" applyProtection="1">
      <alignment horizontal="center" vertical="center" wrapText="1"/>
    </xf>
    <xf numFmtId="43" fontId="32" fillId="0" borderId="14" xfId="1" applyFont="1" applyFill="1" applyBorder="1" applyAlignment="1" applyProtection="1">
      <alignment horizontal="center" vertical="center" wrapText="1"/>
    </xf>
    <xf numFmtId="43" fontId="32" fillId="0" borderId="15" xfId="1" applyFont="1" applyFill="1" applyBorder="1" applyAlignment="1" applyProtection="1">
      <alignment horizontal="center" vertical="center" wrapText="1"/>
    </xf>
    <xf numFmtId="43" fontId="32" fillId="0" borderId="16" xfId="1" applyFont="1" applyFill="1" applyBorder="1" applyAlignment="1" applyProtection="1">
      <alignment horizontal="center" vertical="center" wrapText="1"/>
    </xf>
    <xf numFmtId="0" fontId="7" fillId="0" borderId="0" xfId="33" applyFont="1" applyAlignment="1">
      <alignment horizontal="center" vertical="center"/>
    </xf>
    <xf numFmtId="0" fontId="8" fillId="0" borderId="0" xfId="33" applyFont="1" applyAlignment="1">
      <alignment horizontal="center" vertical="center"/>
    </xf>
    <xf numFmtId="0" fontId="98" fillId="0" borderId="0" xfId="15" applyFont="1" applyAlignment="1" applyProtection="1">
      <alignment horizontal="center"/>
      <protection hidden="1"/>
    </xf>
    <xf numFmtId="43" fontId="9" fillId="4" borderId="58" xfId="1" applyFont="1" applyFill="1" applyBorder="1" applyAlignment="1">
      <alignment horizontal="center" vertical="center" wrapText="1"/>
    </xf>
    <xf numFmtId="43" fontId="9" fillId="4" borderId="46" xfId="1" applyFont="1" applyFill="1" applyBorder="1" applyAlignment="1">
      <alignment horizontal="center" vertical="center" wrapText="1"/>
    </xf>
    <xf numFmtId="43" fontId="9" fillId="4" borderId="56" xfId="1" applyFont="1" applyFill="1" applyBorder="1" applyAlignment="1">
      <alignment horizontal="center" vertical="center" wrapText="1"/>
    </xf>
    <xf numFmtId="43" fontId="9" fillId="4" borderId="14" xfId="1" applyFont="1" applyFill="1" applyBorder="1" applyAlignment="1">
      <alignment horizontal="center" vertical="center" wrapText="1"/>
    </xf>
    <xf numFmtId="43" fontId="9" fillId="4" borderId="15" xfId="1" applyFont="1" applyFill="1" applyBorder="1" applyAlignment="1">
      <alignment horizontal="center" vertical="center" wrapText="1"/>
    </xf>
    <xf numFmtId="43" fontId="9" fillId="4" borderId="16" xfId="1" applyFont="1" applyFill="1" applyBorder="1" applyAlignment="1">
      <alignment horizontal="center" vertical="center" wrapText="1"/>
    </xf>
    <xf numFmtId="4" fontId="13" fillId="0" borderId="0" xfId="15" applyNumberFormat="1" applyFont="1" applyBorder="1" applyAlignment="1" applyProtection="1">
      <alignment horizontal="center"/>
      <protection hidden="1"/>
    </xf>
    <xf numFmtId="0" fontId="23" fillId="0" borderId="0" xfId="15" applyFont="1" applyBorder="1" applyAlignment="1" applyProtection="1">
      <protection hidden="1"/>
    </xf>
    <xf numFmtId="166" fontId="26" fillId="0" borderId="0" xfId="15" applyNumberFormat="1" applyFont="1" applyBorder="1" applyAlignment="1" applyProtection="1">
      <protection hidden="1"/>
    </xf>
    <xf numFmtId="0" fontId="15" fillId="0" borderId="0" xfId="15" applyFont="1" applyAlignment="1" applyProtection="1">
      <alignment horizontal="center"/>
      <protection hidden="1"/>
    </xf>
    <xf numFmtId="1" fontId="16" fillId="0" borderId="0" xfId="15" applyNumberFormat="1" applyFont="1" applyAlignment="1" applyProtection="1">
      <alignment horizontal="center"/>
      <protection hidden="1"/>
    </xf>
    <xf numFmtId="0" fontId="15" fillId="0" borderId="0" xfId="33" applyFont="1" applyAlignment="1">
      <alignment horizontal="center" vertical="center"/>
    </xf>
    <xf numFmtId="0" fontId="38" fillId="0" borderId="0" xfId="33" applyFont="1" applyAlignment="1">
      <alignment horizontal="center" vertical="center"/>
    </xf>
    <xf numFmtId="0" fontId="38" fillId="0" borderId="0" xfId="33" applyFont="1" applyAlignment="1" applyProtection="1">
      <alignment horizontal="center" vertical="center"/>
      <protection hidden="1"/>
    </xf>
    <xf numFmtId="43" fontId="9" fillId="4" borderId="53" xfId="1" applyFont="1" applyFill="1" applyBorder="1" applyAlignment="1">
      <alignment horizontal="center" vertical="center" wrapText="1"/>
    </xf>
    <xf numFmtId="43" fontId="9" fillId="4" borderId="52" xfId="1" applyFont="1" applyFill="1" applyBorder="1" applyAlignment="1">
      <alignment horizontal="center" vertical="center" wrapText="1"/>
    </xf>
    <xf numFmtId="43" fontId="9" fillId="4" borderId="54" xfId="1" applyFont="1" applyFill="1" applyBorder="1" applyAlignment="1">
      <alignment horizontal="center" vertical="center" wrapText="1"/>
    </xf>
    <xf numFmtId="0" fontId="15" fillId="0" borderId="0" xfId="15" applyFont="1" applyFill="1" applyAlignment="1" applyProtection="1">
      <alignment horizontal="center"/>
      <protection hidden="1"/>
    </xf>
    <xf numFmtId="166" fontId="26" fillId="0" borderId="0" xfId="15" applyNumberFormat="1" applyFont="1" applyFill="1" applyBorder="1" applyAlignment="1" applyProtection="1">
      <protection hidden="1"/>
    </xf>
    <xf numFmtId="4" fontId="13" fillId="0" borderId="0" xfId="15" applyNumberFormat="1" applyFont="1" applyFill="1" applyBorder="1" applyAlignment="1" applyProtection="1">
      <alignment horizontal="center"/>
      <protection hidden="1"/>
    </xf>
    <xf numFmtId="0" fontId="23" fillId="0" borderId="0" xfId="15" applyFont="1" applyFill="1" applyBorder="1" applyAlignment="1" applyProtection="1">
      <protection hidden="1"/>
    </xf>
    <xf numFmtId="0" fontId="13" fillId="0" borderId="0" xfId="15" applyFont="1" applyAlignment="1" applyProtection="1">
      <alignment horizontal="center"/>
      <protection hidden="1"/>
    </xf>
    <xf numFmtId="0" fontId="32" fillId="0" borderId="0" xfId="15" applyFont="1" applyAlignment="1" applyProtection="1">
      <alignment horizontal="center"/>
      <protection hidden="1"/>
    </xf>
    <xf numFmtId="0" fontId="8" fillId="0" borderId="0" xfId="33" applyFont="1" applyFill="1" applyAlignment="1" applyProtection="1">
      <alignment horizontal="center"/>
      <protection locked="0"/>
    </xf>
    <xf numFmtId="0" fontId="7" fillId="0" borderId="0" xfId="33" applyFont="1" applyFill="1" applyAlignment="1" applyProtection="1">
      <alignment horizontal="center" vertical="center"/>
    </xf>
    <xf numFmtId="0" fontId="32" fillId="0" borderId="0" xfId="33" applyFont="1" applyFill="1" applyAlignment="1" applyProtection="1">
      <alignment horizontal="center" vertical="center"/>
    </xf>
    <xf numFmtId="0" fontId="8" fillId="0" borderId="0" xfId="33" applyFont="1" applyFill="1" applyAlignment="1" applyProtection="1">
      <alignment horizontal="center" vertical="center"/>
    </xf>
    <xf numFmtId="43" fontId="98" fillId="0" borderId="58" xfId="1" applyFont="1" applyFill="1" applyBorder="1" applyAlignment="1" applyProtection="1">
      <alignment horizontal="center" vertical="center" wrapText="1"/>
    </xf>
    <xf numFmtId="43" fontId="98" fillId="0" borderId="46" xfId="1" applyFont="1" applyFill="1" applyBorder="1" applyAlignment="1" applyProtection="1">
      <alignment horizontal="center" vertical="center" wrapText="1"/>
    </xf>
    <xf numFmtId="43" fontId="98" fillId="0" borderId="56" xfId="1" applyFont="1" applyFill="1" applyBorder="1" applyAlignment="1" applyProtection="1">
      <alignment horizontal="center" vertical="center" wrapText="1"/>
    </xf>
    <xf numFmtId="43" fontId="98" fillId="0" borderId="14" xfId="1" applyFont="1" applyFill="1" applyBorder="1" applyAlignment="1" applyProtection="1">
      <alignment horizontal="center" vertical="center" wrapText="1"/>
    </xf>
    <xf numFmtId="43" fontId="98" fillId="0" borderId="15" xfId="1" applyFont="1" applyFill="1" applyBorder="1" applyAlignment="1" applyProtection="1">
      <alignment horizontal="center" vertical="center" wrapText="1"/>
    </xf>
    <xf numFmtId="43" fontId="98" fillId="0" borderId="16" xfId="1" applyFont="1" applyFill="1" applyBorder="1" applyAlignment="1" applyProtection="1">
      <alignment horizontal="center" vertical="center" wrapText="1"/>
    </xf>
    <xf numFmtId="165" fontId="60" fillId="0" borderId="20" xfId="8" applyNumberFormat="1" applyFont="1" applyBorder="1" applyAlignment="1" applyProtection="1">
      <alignment horizontal="center" vertical="center" wrapText="1"/>
      <protection locked="0"/>
    </xf>
    <xf numFmtId="0" fontId="54" fillId="0" borderId="0" xfId="19" applyFont="1" applyBorder="1" applyAlignment="1" applyProtection="1">
      <alignment horizontal="center"/>
      <protection locked="0"/>
    </xf>
    <xf numFmtId="0" fontId="58" fillId="0" borderId="0" xfId="19" applyFont="1" applyBorder="1" applyAlignment="1" applyProtection="1">
      <alignment horizontal="center"/>
      <protection locked="0"/>
    </xf>
    <xf numFmtId="0" fontId="58" fillId="0" borderId="31" xfId="19" applyFont="1" applyBorder="1" applyAlignment="1" applyProtection="1">
      <alignment horizontal="center"/>
      <protection locked="0"/>
    </xf>
    <xf numFmtId="0" fontId="59" fillId="0" borderId="13" xfId="19" applyFont="1" applyBorder="1" applyAlignment="1" applyProtection="1">
      <alignment horizontal="center" vertical="center" wrapText="1"/>
      <protection locked="0"/>
    </xf>
    <xf numFmtId="0" fontId="59" fillId="0" borderId="32" xfId="19" applyFont="1" applyBorder="1" applyAlignment="1" applyProtection="1">
      <alignment horizontal="center" vertical="center" wrapText="1"/>
      <protection locked="0"/>
    </xf>
    <xf numFmtId="167" fontId="54" fillId="0" borderId="23" xfId="19" applyNumberFormat="1" applyFont="1" applyBorder="1" applyAlignment="1" applyProtection="1">
      <alignment horizontal="center" vertical="center" wrapText="1"/>
      <protection locked="0"/>
    </xf>
    <xf numFmtId="167" fontId="54" fillId="0" borderId="20" xfId="19" applyNumberFormat="1" applyFont="1" applyBorder="1" applyAlignment="1" applyProtection="1">
      <alignment horizontal="center" vertical="center" wrapText="1"/>
      <protection locked="0"/>
    </xf>
    <xf numFmtId="165" fontId="60" fillId="0" borderId="25" xfId="8" applyNumberFormat="1" applyFont="1" applyBorder="1" applyAlignment="1" applyProtection="1">
      <alignment horizontal="center" vertical="center" wrapText="1"/>
      <protection locked="0"/>
    </xf>
    <xf numFmtId="3" fontId="12" fillId="0" borderId="0" xfId="15" applyNumberFormat="1" applyFont="1" applyBorder="1" applyAlignment="1" applyProtection="1">
      <alignment horizontal="center"/>
      <protection hidden="1"/>
    </xf>
    <xf numFmtId="166" fontId="27" fillId="0" borderId="0" xfId="15" applyNumberFormat="1" applyFont="1" applyBorder="1" applyAlignment="1" applyProtection="1">
      <protection hidden="1"/>
    </xf>
    <xf numFmtId="0" fontId="105" fillId="0" borderId="0" xfId="33" applyFont="1" applyAlignment="1">
      <alignment horizontal="center" vertical="center"/>
    </xf>
    <xf numFmtId="0" fontId="8" fillId="0" borderId="0" xfId="33" applyFont="1" applyAlignment="1" applyProtection="1">
      <alignment horizontal="center" vertical="center"/>
      <protection hidden="1"/>
    </xf>
    <xf numFmtId="0" fontId="32" fillId="0" borderId="0" xfId="15" applyFont="1" applyAlignment="1" applyProtection="1">
      <alignment horizontal="left"/>
      <protection hidden="1"/>
    </xf>
    <xf numFmtId="0" fontId="104" fillId="0" borderId="0" xfId="15" applyFont="1" applyAlignment="1" applyProtection="1">
      <alignment horizontal="center"/>
      <protection hidden="1"/>
    </xf>
    <xf numFmtId="0" fontId="69" fillId="0" borderId="0" xfId="33" applyFont="1" applyAlignment="1" applyProtection="1">
      <alignment horizontal="center" vertical="center"/>
    </xf>
    <xf numFmtId="0" fontId="59" fillId="0" borderId="0" xfId="33" applyFont="1" applyAlignment="1" applyProtection="1">
      <alignment horizontal="center" vertical="center"/>
    </xf>
    <xf numFmtId="0" fontId="75" fillId="0" borderId="0" xfId="33" applyFont="1" applyAlignment="1" applyProtection="1">
      <alignment horizontal="center" vertical="center"/>
    </xf>
    <xf numFmtId="165" fontId="60" fillId="0" borderId="46" xfId="8" applyNumberFormat="1" applyFont="1" applyBorder="1" applyAlignment="1" applyProtection="1">
      <alignment horizontal="center" vertical="center" wrapText="1"/>
    </xf>
    <xf numFmtId="165" fontId="60" fillId="0" borderId="45" xfId="8" applyNumberFormat="1" applyFont="1" applyBorder="1" applyAlignment="1" applyProtection="1">
      <alignment horizontal="center" vertical="center" wrapText="1"/>
    </xf>
    <xf numFmtId="165" fontId="60" fillId="0" borderId="3" xfId="8" applyNumberFormat="1" applyFont="1" applyBorder="1" applyAlignment="1" applyProtection="1">
      <alignment horizontal="center" vertical="center" wrapText="1"/>
    </xf>
    <xf numFmtId="165" fontId="60" fillId="0" borderId="51" xfId="8" applyNumberFormat="1" applyFont="1" applyBorder="1" applyAlignment="1" applyProtection="1">
      <alignment horizontal="center" vertical="center" wrapText="1"/>
    </xf>
    <xf numFmtId="0" fontId="8" fillId="0" borderId="0" xfId="33" applyFont="1" applyBorder="1" applyAlignment="1" applyProtection="1">
      <alignment horizontal="center" vertical="center"/>
      <protection hidden="1"/>
    </xf>
    <xf numFmtId="0" fontId="54" fillId="0" borderId="0" xfId="19" applyFont="1" applyBorder="1" applyAlignment="1" applyProtection="1">
      <alignment horizontal="center" vertical="center"/>
      <protection locked="0" hidden="1"/>
    </xf>
    <xf numFmtId="0" fontId="32" fillId="0" borderId="0" xfId="19" applyFont="1" applyBorder="1" applyAlignment="1" applyProtection="1">
      <alignment horizontal="center" vertical="center"/>
      <protection locked="0"/>
    </xf>
    <xf numFmtId="0" fontId="13" fillId="0" borderId="34" xfId="19" applyFont="1" applyBorder="1" applyAlignment="1" applyProtection="1">
      <alignment horizontal="center" vertical="center" wrapText="1"/>
      <protection locked="0"/>
    </xf>
    <xf numFmtId="0" fontId="13" fillId="0" borderId="43" xfId="19" applyFont="1" applyBorder="1" applyAlignment="1" applyProtection="1">
      <alignment horizontal="center" vertical="center" wrapText="1"/>
      <protection locked="0"/>
    </xf>
    <xf numFmtId="0" fontId="13" fillId="0" borderId="44" xfId="19" applyFont="1" applyBorder="1" applyAlignment="1" applyProtection="1">
      <alignment horizontal="center" vertical="center" wrapText="1"/>
      <protection locked="0"/>
    </xf>
    <xf numFmtId="165" fontId="13" fillId="0" borderId="34" xfId="8" applyNumberFormat="1" applyFont="1" applyBorder="1" applyAlignment="1" applyProtection="1">
      <alignment horizontal="center" vertical="center" wrapText="1"/>
      <protection locked="0"/>
    </xf>
    <xf numFmtId="165" fontId="13" fillId="0" borderId="44" xfId="8" applyNumberFormat="1" applyFont="1" applyBorder="1" applyAlignment="1" applyProtection="1">
      <alignment horizontal="center" vertical="center" wrapText="1"/>
      <protection locked="0"/>
    </xf>
    <xf numFmtId="165" fontId="13" fillId="0" borderId="3" xfId="8" applyNumberFormat="1" applyFont="1" applyBorder="1" applyAlignment="1" applyProtection="1">
      <alignment horizontal="center" vertical="center" wrapText="1"/>
      <protection locked="0"/>
    </xf>
    <xf numFmtId="165" fontId="13" fillId="0" borderId="46" xfId="8" applyNumberFormat="1" applyFont="1" applyBorder="1" applyAlignment="1" applyProtection="1">
      <alignment horizontal="center" vertical="center" wrapText="1"/>
      <protection locked="0"/>
    </xf>
    <xf numFmtId="165" fontId="13" fillId="0" borderId="51" xfId="8" applyNumberFormat="1" applyFont="1" applyBorder="1" applyAlignment="1" applyProtection="1">
      <alignment horizontal="center" vertical="center" wrapText="1"/>
      <protection locked="0"/>
    </xf>
    <xf numFmtId="165" fontId="13" fillId="0" borderId="57" xfId="8" applyNumberFormat="1" applyFont="1" applyBorder="1" applyAlignment="1" applyProtection="1">
      <alignment horizontal="center" vertical="center" wrapText="1"/>
      <protection locked="0"/>
    </xf>
    <xf numFmtId="165" fontId="13" fillId="0" borderId="45" xfId="8" applyNumberFormat="1" applyFont="1" applyBorder="1" applyAlignment="1" applyProtection="1">
      <alignment horizontal="center" vertical="center" wrapText="1"/>
      <protection locked="0"/>
    </xf>
    <xf numFmtId="0" fontId="13" fillId="0" borderId="5" xfId="19" applyFont="1" applyBorder="1" applyAlignment="1" applyProtection="1">
      <alignment horizontal="center" vertical="center" wrapText="1"/>
      <protection locked="0"/>
    </xf>
    <xf numFmtId="0" fontId="8" fillId="0" borderId="0" xfId="33" applyFont="1" applyAlignment="1" applyProtection="1">
      <alignment horizontal="center" vertical="center"/>
    </xf>
    <xf numFmtId="0" fontId="7" fillId="0" borderId="0" xfId="33" applyFont="1" applyAlignment="1" applyProtection="1">
      <alignment horizontal="center" vertical="center"/>
    </xf>
    <xf numFmtId="0" fontId="8" fillId="0" borderId="31" xfId="19" applyFont="1" applyBorder="1" applyAlignment="1" applyProtection="1">
      <alignment horizontal="center" vertical="center"/>
    </xf>
    <xf numFmtId="0" fontId="7" fillId="0" borderId="0" xfId="33" applyFont="1" applyAlignment="1" applyProtection="1">
      <alignment horizontal="center" vertical="center"/>
      <protection locked="0"/>
    </xf>
    <xf numFmtId="0" fontId="13" fillId="0" borderId="34" xfId="19" applyFont="1" applyBorder="1" applyAlignment="1" applyProtection="1">
      <alignment horizontal="center" vertical="center" wrapText="1"/>
    </xf>
    <xf numFmtId="0" fontId="13" fillId="0" borderId="43" xfId="19" applyFont="1" applyBorder="1" applyAlignment="1" applyProtection="1">
      <alignment horizontal="center" vertical="center" wrapText="1"/>
    </xf>
    <xf numFmtId="0" fontId="13" fillId="0" borderId="5" xfId="19" applyFont="1" applyBorder="1" applyAlignment="1" applyProtection="1">
      <alignment horizontal="center" vertical="center" wrapText="1"/>
    </xf>
    <xf numFmtId="165" fontId="13" fillId="0" borderId="57" xfId="8" applyNumberFormat="1" applyFont="1" applyBorder="1" applyAlignment="1" applyProtection="1">
      <alignment horizontal="center" vertical="center" wrapText="1"/>
    </xf>
    <xf numFmtId="165" fontId="13" fillId="0" borderId="46" xfId="8" applyNumberFormat="1" applyFont="1" applyBorder="1" applyAlignment="1" applyProtection="1">
      <alignment horizontal="center" vertical="center" wrapText="1"/>
    </xf>
    <xf numFmtId="165" fontId="13" fillId="0" borderId="45" xfId="8" applyNumberFormat="1" applyFont="1" applyBorder="1" applyAlignment="1" applyProtection="1">
      <alignment horizontal="center" vertical="center" wrapText="1"/>
    </xf>
    <xf numFmtId="165" fontId="13" fillId="0" borderId="34" xfId="8" applyNumberFormat="1" applyFont="1" applyBorder="1" applyAlignment="1" applyProtection="1">
      <alignment horizontal="center" vertical="center" wrapText="1"/>
    </xf>
    <xf numFmtId="165" fontId="13" fillId="0" borderId="44" xfId="8" applyNumberFormat="1" applyFont="1" applyBorder="1" applyAlignment="1" applyProtection="1">
      <alignment horizontal="center" vertical="center" wrapText="1"/>
    </xf>
    <xf numFmtId="165" fontId="13" fillId="0" borderId="3" xfId="8" applyNumberFormat="1" applyFont="1" applyBorder="1" applyAlignment="1" applyProtection="1">
      <alignment horizontal="center" vertical="center" wrapText="1"/>
    </xf>
    <xf numFmtId="165" fontId="13" fillId="0" borderId="51" xfId="8" applyNumberFormat="1" applyFont="1" applyBorder="1" applyAlignment="1" applyProtection="1">
      <alignment horizontal="center" vertical="center" wrapText="1"/>
    </xf>
    <xf numFmtId="0" fontId="13" fillId="0" borderId="44" xfId="19" applyFont="1" applyBorder="1" applyAlignment="1" applyProtection="1">
      <alignment horizontal="center" vertical="center" wrapText="1"/>
    </xf>
    <xf numFmtId="165" fontId="89" fillId="0" borderId="57" xfId="8" applyNumberFormat="1" applyFont="1" applyBorder="1" applyAlignment="1" applyProtection="1">
      <alignment horizontal="center" vertical="center" wrapText="1"/>
    </xf>
    <xf numFmtId="165" fontId="89" fillId="0" borderId="46" xfId="8" applyNumberFormat="1" applyFont="1" applyBorder="1" applyAlignment="1" applyProtection="1">
      <alignment horizontal="center" vertical="center" wrapText="1"/>
    </xf>
    <xf numFmtId="165" fontId="89" fillId="0" borderId="45" xfId="8" applyNumberFormat="1" applyFont="1" applyBorder="1" applyAlignment="1" applyProtection="1">
      <alignment horizontal="center" vertical="center" wrapText="1"/>
    </xf>
    <xf numFmtId="0" fontId="89" fillId="0" borderId="34" xfId="19" applyFont="1" applyBorder="1" applyAlignment="1" applyProtection="1">
      <alignment horizontal="center" vertical="center" wrapText="1"/>
    </xf>
    <xf numFmtId="0" fontId="89" fillId="0" borderId="43" xfId="19" applyFont="1" applyBorder="1" applyAlignment="1" applyProtection="1">
      <alignment horizontal="center" vertical="center" wrapText="1"/>
    </xf>
    <xf numFmtId="0" fontId="89" fillId="0" borderId="5" xfId="19" applyFont="1" applyBorder="1" applyAlignment="1" applyProtection="1">
      <alignment horizontal="center" vertical="center" wrapText="1"/>
    </xf>
    <xf numFmtId="0" fontId="86" fillId="0" borderId="31" xfId="19" applyFont="1" applyBorder="1" applyAlignment="1" applyProtection="1">
      <alignment horizontal="center" vertical="center"/>
    </xf>
    <xf numFmtId="165" fontId="86" fillId="0" borderId="0" xfId="8" applyNumberFormat="1" applyFont="1" applyBorder="1" applyAlignment="1" applyProtection="1">
      <alignment horizontal="center" vertical="center"/>
    </xf>
    <xf numFmtId="0" fontId="86" fillId="0" borderId="0" xfId="19" applyFont="1" applyBorder="1" applyAlignment="1" applyProtection="1">
      <alignment horizontal="center" vertical="center"/>
      <protection hidden="1"/>
    </xf>
    <xf numFmtId="0" fontId="89" fillId="0" borderId="44" xfId="19" applyFont="1" applyBorder="1" applyAlignment="1" applyProtection="1">
      <alignment horizontal="center" vertical="center" wrapText="1"/>
    </xf>
    <xf numFmtId="165" fontId="89" fillId="0" borderId="34" xfId="8" applyNumberFormat="1" applyFont="1" applyBorder="1" applyAlignment="1" applyProtection="1">
      <alignment horizontal="center" vertical="center" wrapText="1"/>
    </xf>
    <xf numFmtId="165" fontId="89" fillId="0" borderId="44" xfId="8" applyNumberFormat="1" applyFont="1" applyBorder="1" applyAlignment="1" applyProtection="1">
      <alignment horizontal="center" vertical="center" wrapText="1"/>
    </xf>
    <xf numFmtId="165" fontId="89" fillId="0" borderId="3" xfId="8" applyNumberFormat="1" applyFont="1" applyBorder="1" applyAlignment="1" applyProtection="1">
      <alignment horizontal="center" vertical="center" wrapText="1"/>
    </xf>
    <xf numFmtId="165" fontId="89" fillId="0" borderId="51" xfId="8" applyNumberFormat="1" applyFont="1" applyBorder="1" applyAlignment="1" applyProtection="1">
      <alignment horizontal="center" vertical="center" wrapText="1"/>
    </xf>
    <xf numFmtId="0" fontId="32" fillId="0" borderId="0" xfId="19" applyFont="1" applyBorder="1" applyAlignment="1" applyProtection="1">
      <alignment horizontal="center" vertical="center" wrapText="1"/>
      <protection locked="0"/>
    </xf>
    <xf numFmtId="0" fontId="7" fillId="0" borderId="0" xfId="33" applyFont="1" applyBorder="1" applyAlignment="1" applyProtection="1">
      <alignment horizontal="center" vertical="center"/>
    </xf>
    <xf numFmtId="0" fontId="54" fillId="0" borderId="0" xfId="19" applyFont="1" applyBorder="1" applyAlignment="1" applyProtection="1">
      <alignment horizontal="center" vertical="center"/>
      <protection hidden="1"/>
    </xf>
    <xf numFmtId="165" fontId="9" fillId="0" borderId="0" xfId="8" applyNumberFormat="1" applyFont="1" applyBorder="1" applyAlignment="1" applyProtection="1">
      <alignment horizontal="center" vertical="center"/>
    </xf>
    <xf numFmtId="0" fontId="8" fillId="0" borderId="0" xfId="19" applyFont="1" applyBorder="1" applyAlignment="1" applyProtection="1">
      <alignment horizontal="center" vertical="center"/>
    </xf>
    <xf numFmtId="0" fontId="13" fillId="0" borderId="20" xfId="19" applyFont="1" applyBorder="1" applyAlignment="1" applyProtection="1">
      <alignment horizontal="center" vertical="center" wrapText="1"/>
    </xf>
    <xf numFmtId="165" fontId="13" fillId="0" borderId="20" xfId="8" applyNumberFormat="1" applyFont="1" applyBorder="1" applyAlignment="1" applyProtection="1">
      <alignment horizontal="center" vertical="center" wrapText="1"/>
    </xf>
    <xf numFmtId="49" fontId="13" fillId="0" borderId="20" xfId="19" applyNumberFormat="1" applyFont="1" applyBorder="1" applyAlignment="1" applyProtection="1">
      <alignment horizontal="center" vertical="center" wrapText="1"/>
    </xf>
    <xf numFmtId="0" fontId="32" fillId="0" borderId="66" xfId="19" applyFont="1" applyBorder="1" applyAlignment="1" applyProtection="1">
      <alignment horizontal="center" vertical="center"/>
    </xf>
    <xf numFmtId="165" fontId="32" fillId="0" borderId="0" xfId="8" applyNumberFormat="1" applyFont="1" applyBorder="1" applyAlignment="1" applyProtection="1">
      <alignment horizontal="center" vertical="center"/>
    </xf>
    <xf numFmtId="0" fontId="13" fillId="0" borderId="61" xfId="19" applyFont="1" applyBorder="1" applyAlignment="1" applyProtection="1">
      <alignment horizontal="center" vertical="center" wrapText="1"/>
    </xf>
    <xf numFmtId="0" fontId="13" fillId="0" borderId="62" xfId="19" applyFont="1" applyBorder="1" applyAlignment="1" applyProtection="1">
      <alignment horizontal="center" vertical="center" wrapText="1"/>
    </xf>
    <xf numFmtId="0" fontId="13" fillId="0" borderId="19" xfId="19" applyFont="1" applyBorder="1" applyAlignment="1" applyProtection="1">
      <alignment horizontal="center" vertical="center" wrapText="1"/>
    </xf>
    <xf numFmtId="165" fontId="13" fillId="0" borderId="61" xfId="8" applyNumberFormat="1" applyFont="1" applyBorder="1" applyAlignment="1" applyProtection="1">
      <alignment horizontal="center" vertical="center" wrapText="1"/>
    </xf>
    <xf numFmtId="165" fontId="13" fillId="0" borderId="19" xfId="8" applyNumberFormat="1" applyFont="1" applyBorder="1" applyAlignment="1" applyProtection="1">
      <alignment horizontal="center" vertical="center" wrapText="1"/>
    </xf>
    <xf numFmtId="165" fontId="13" fillId="0" borderId="24" xfId="8" applyNumberFormat="1" applyFont="1" applyBorder="1" applyAlignment="1" applyProtection="1">
      <alignment horizontal="center" vertical="center" wrapText="1"/>
    </xf>
    <xf numFmtId="165" fontId="13" fillId="0" borderId="30" xfId="8" applyNumberFormat="1" applyFont="1" applyBorder="1" applyAlignment="1" applyProtection="1">
      <alignment horizontal="center" vertical="center" wrapText="1"/>
    </xf>
    <xf numFmtId="165" fontId="13" fillId="0" borderId="23" xfId="8" applyNumberFormat="1" applyFont="1" applyBorder="1" applyAlignment="1" applyProtection="1">
      <alignment horizontal="center" vertical="center" wrapText="1"/>
    </xf>
    <xf numFmtId="0" fontId="8" fillId="0" borderId="66" xfId="19" applyFont="1" applyBorder="1" applyAlignment="1" applyProtection="1">
      <alignment horizontal="center" vertical="center"/>
    </xf>
    <xf numFmtId="165" fontId="13" fillId="0" borderId="0" xfId="8" applyNumberFormat="1" applyFont="1" applyBorder="1" applyAlignment="1" applyProtection="1">
      <alignment horizontal="center" vertical="center"/>
    </xf>
    <xf numFmtId="0" fontId="60" fillId="0" borderId="0" xfId="19" applyFont="1" applyBorder="1" applyAlignment="1" applyProtection="1">
      <alignment horizontal="center" vertical="center"/>
      <protection hidden="1"/>
    </xf>
    <xf numFmtId="0" fontId="13" fillId="0" borderId="20" xfId="19" applyFont="1" applyBorder="1" applyAlignment="1" applyProtection="1">
      <alignment horizontal="right" vertical="center" wrapText="1"/>
    </xf>
    <xf numFmtId="0" fontId="113" fillId="0" borderId="20" xfId="19" applyFont="1" applyBorder="1" applyAlignment="1" applyProtection="1">
      <alignment horizontal="center" vertical="center" wrapText="1"/>
    </xf>
    <xf numFmtId="0" fontId="113" fillId="0" borderId="61" xfId="19" applyFont="1" applyBorder="1" applyAlignment="1" applyProtection="1">
      <alignment horizontal="center" vertical="center" wrapText="1"/>
    </xf>
    <xf numFmtId="0" fontId="113" fillId="0" borderId="62" xfId="19" applyFont="1" applyBorder="1" applyAlignment="1" applyProtection="1">
      <alignment horizontal="center" vertical="center" wrapText="1"/>
    </xf>
    <xf numFmtId="0" fontId="113" fillId="0" borderId="19" xfId="19" applyFont="1" applyBorder="1" applyAlignment="1" applyProtection="1">
      <alignment horizontal="center" vertical="center" wrapText="1"/>
    </xf>
    <xf numFmtId="165" fontId="113" fillId="0" borderId="20" xfId="8" applyNumberFormat="1" applyFont="1" applyBorder="1" applyAlignment="1" applyProtection="1">
      <alignment horizontal="center" vertical="center" wrapText="1"/>
    </xf>
    <xf numFmtId="165" fontId="113" fillId="0" borderId="24" xfId="8" applyNumberFormat="1" applyFont="1" applyBorder="1" applyAlignment="1" applyProtection="1">
      <alignment horizontal="center" vertical="center" wrapText="1"/>
    </xf>
    <xf numFmtId="165" fontId="113" fillId="0" borderId="30" xfId="8" applyNumberFormat="1" applyFont="1" applyBorder="1" applyAlignment="1" applyProtection="1">
      <alignment horizontal="center" vertical="center" wrapText="1"/>
    </xf>
    <xf numFmtId="165" fontId="113" fillId="0" borderId="23" xfId="8" applyNumberFormat="1" applyFont="1" applyBorder="1" applyAlignment="1" applyProtection="1">
      <alignment horizontal="center" vertical="center" wrapText="1"/>
    </xf>
    <xf numFmtId="0" fontId="32" fillId="0" borderId="0" xfId="19" applyFont="1" applyBorder="1" applyAlignment="1" applyProtection="1">
      <alignment horizontal="center" vertical="center"/>
    </xf>
    <xf numFmtId="0" fontId="12" fillId="0" borderId="0" xfId="19" applyFont="1" applyBorder="1" applyAlignment="1" applyProtection="1">
      <alignment horizontal="center"/>
    </xf>
    <xf numFmtId="0" fontId="12" fillId="0" borderId="0" xfId="19" applyFont="1" applyBorder="1" applyAlignment="1" applyProtection="1">
      <alignment horizontal="center"/>
      <protection hidden="1"/>
    </xf>
    <xf numFmtId="165" fontId="13" fillId="0" borderId="2" xfId="8" applyNumberFormat="1" applyFont="1" applyBorder="1" applyAlignment="1" applyProtection="1">
      <alignment horizontal="center" vertical="center" wrapText="1"/>
    </xf>
    <xf numFmtId="167" fontId="13" fillId="0" borderId="2" xfId="19" applyNumberFormat="1" applyFont="1" applyBorder="1" applyAlignment="1" applyProtection="1">
      <alignment horizontal="center" vertical="center" wrapText="1"/>
    </xf>
    <xf numFmtId="0" fontId="13" fillId="0" borderId="2" xfId="8" applyNumberFormat="1" applyFont="1" applyBorder="1" applyAlignment="1" applyProtection="1">
      <alignment horizontal="center" vertical="center" wrapText="1"/>
    </xf>
    <xf numFmtId="0" fontId="94" fillId="0" borderId="0" xfId="0" applyFont="1" applyBorder="1" applyAlignment="1" applyProtection="1">
      <alignment horizontal="center"/>
      <protection locked="0"/>
    </xf>
    <xf numFmtId="167" fontId="13" fillId="0" borderId="20" xfId="19" applyNumberFormat="1" applyFont="1" applyBorder="1" applyAlignment="1" applyProtection="1">
      <alignment horizontal="center" vertical="center" wrapText="1"/>
    </xf>
    <xf numFmtId="0" fontId="13" fillId="0" borderId="20" xfId="8" applyNumberFormat="1" applyFont="1" applyBorder="1" applyAlignment="1" applyProtection="1">
      <alignment horizontal="center" vertical="center" wrapText="1"/>
    </xf>
    <xf numFmtId="0" fontId="54" fillId="0" borderId="9" xfId="33" applyFont="1" applyBorder="1" applyAlignment="1">
      <alignment horizontal="center" vertical="center" wrapText="1"/>
    </xf>
    <xf numFmtId="0" fontId="68" fillId="0" borderId="0" xfId="33" applyFont="1" applyAlignment="1">
      <alignment horizontal="center" vertical="center"/>
    </xf>
    <xf numFmtId="0" fontId="54" fillId="0" borderId="34" xfId="33" applyFont="1" applyBorder="1" applyAlignment="1">
      <alignment horizontal="center" vertical="center" wrapText="1"/>
    </xf>
    <xf numFmtId="0" fontId="54" fillId="0" borderId="43" xfId="33" applyFont="1" applyBorder="1" applyAlignment="1">
      <alignment horizontal="center" vertical="center" wrapText="1"/>
    </xf>
    <xf numFmtId="0" fontId="54" fillId="0" borderId="44" xfId="33" applyFont="1" applyBorder="1" applyAlignment="1">
      <alignment horizontal="center" vertical="center" wrapText="1"/>
    </xf>
    <xf numFmtId="0" fontId="69" fillId="0" borderId="0" xfId="33" applyFont="1" applyAlignment="1">
      <alignment horizontal="center" vertical="center"/>
    </xf>
  </cellXfs>
  <cellStyles count="48">
    <cellStyle name="Check Cell" xfId="43" builtinId="23"/>
    <cellStyle name="Comma" xfId="1" builtinId="3"/>
    <cellStyle name="Comma 10" xfId="3"/>
    <cellStyle name="Comma 13" xfId="4"/>
    <cellStyle name="Comma 16" xfId="5"/>
    <cellStyle name="Comma 2" xfId="6"/>
    <cellStyle name="Comma 2 2" xfId="2"/>
    <cellStyle name="Comma 28" xfId="7"/>
    <cellStyle name="Comma 3" xfId="8"/>
    <cellStyle name="Comma 3 2" xfId="9"/>
    <cellStyle name="Comma 30" xfId="10"/>
    <cellStyle name="Comma 34" xfId="11"/>
    <cellStyle name="Comma 4" xfId="12"/>
    <cellStyle name="Comma 41" xfId="13"/>
    <cellStyle name="Comma 5" xfId="14"/>
    <cellStyle name="Comma 6" xfId="45"/>
    <cellStyle name="Comma 6 2" xfId="47"/>
    <cellStyle name="Hyperlink" xfId="42" builtinId="8"/>
    <cellStyle name="Normal" xfId="0" builtinId="0"/>
    <cellStyle name="Normal 15" xfId="15"/>
    <cellStyle name="Normal 16" xfId="16"/>
    <cellStyle name="Normal 18" xfId="17"/>
    <cellStyle name="Normal 19" xfId="18"/>
    <cellStyle name="Normal 2" xfId="19"/>
    <cellStyle name="Normal 2 2" xfId="20"/>
    <cellStyle name="Normal 2 2 2" xfId="21"/>
    <cellStyle name="Normal 2 2 2 2" xfId="22"/>
    <cellStyle name="Normal 2 2 2 3" xfId="23"/>
    <cellStyle name="Normal 2 3" xfId="24"/>
    <cellStyle name="Normal 2 3 2" xfId="25"/>
    <cellStyle name="Normal 2 3 3" xfId="26"/>
    <cellStyle name="Normal 29" xfId="27"/>
    <cellStyle name="Normal 3" xfId="28"/>
    <cellStyle name="Normal 31" xfId="29"/>
    <cellStyle name="Normal 32" xfId="30"/>
    <cellStyle name="Normal 34" xfId="31"/>
    <cellStyle name="Normal 35" xfId="32"/>
    <cellStyle name="Normal 4" xfId="33"/>
    <cellStyle name="Normal 40" xfId="34"/>
    <cellStyle name="Normal 42" xfId="35"/>
    <cellStyle name="Normal 44" xfId="36"/>
    <cellStyle name="Normal 46" xfId="37"/>
    <cellStyle name="Normal 48" xfId="38"/>
    <cellStyle name="Normal 5" xfId="39"/>
    <cellStyle name="Normal 6" xfId="40"/>
    <cellStyle name="Normal 7" xfId="44"/>
    <cellStyle name="Normal 7 2" xfId="46"/>
    <cellStyle name="Normal 8" xfId="41"/>
  </cellStyles>
  <dxfs count="83">
    <dxf>
      <font>
        <color rgb="FFFF0000"/>
      </font>
    </dxf>
    <dxf>
      <font>
        <color rgb="FFFF0000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  <numFmt numFmtId="35" formatCode="_(* #,##0.00_);_(* \(#,##0.00\);_(* &quot;-&quot;??_);_(@_)"/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2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1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OverallSummaryPersonnel_Depts!A1"/><Relationship Id="rId2" Type="http://schemas.openxmlformats.org/officeDocument/2006/relationships/hyperlink" Target="#Balance!A1"/><Relationship Id="rId1" Type="http://schemas.openxmlformats.org/officeDocument/2006/relationships/hyperlink" Target="#Summary!A1"/><Relationship Id="rId4" Type="http://schemas.openxmlformats.org/officeDocument/2006/relationships/hyperlink" Target="HomePage.xlsx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190494</xdr:colOff>
      <xdr:row>0</xdr:row>
      <xdr:rowOff>105833</xdr:rowOff>
    </xdr:from>
    <xdr:to>
      <xdr:col>1</xdr:col>
      <xdr:colOff>423336</xdr:colOff>
      <xdr:row>1</xdr:row>
      <xdr:rowOff>84666</xdr:rowOff>
    </xdr:to>
    <xdr:sp macro="" textlink="">
      <xdr:nvSpPr>
        <xdr:cNvPr id="2" name="Curved Left Arrow 1"/>
        <xdr:cNvSpPr/>
      </xdr:nvSpPr>
      <xdr:spPr>
        <a:xfrm>
          <a:off x="529161" y="105833"/>
          <a:ext cx="232842" cy="19050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1608666</xdr:colOff>
      <xdr:row>0</xdr:row>
      <xdr:rowOff>42341</xdr:rowOff>
    </xdr:from>
    <xdr:to>
      <xdr:col>6</xdr:col>
      <xdr:colOff>953558</xdr:colOff>
      <xdr:row>1</xdr:row>
      <xdr:rowOff>95256</xdr:rowOff>
    </xdr:to>
    <xdr:sp macro="" textlink="">
      <xdr:nvSpPr>
        <xdr:cNvPr id="3" name="Rounded Rectangle 2"/>
        <xdr:cNvSpPr/>
      </xdr:nvSpPr>
      <xdr:spPr>
        <a:xfrm>
          <a:off x="10646833" y="42341"/>
          <a:ext cx="964142" cy="264582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Report</a:t>
          </a:r>
        </a:p>
      </xdr:txBody>
    </xdr:sp>
    <xdr:clientData/>
  </xdr:twoCellAnchor>
  <xdr:twoCellAnchor>
    <xdr:from>
      <xdr:col>4</xdr:col>
      <xdr:colOff>829733</xdr:colOff>
      <xdr:row>0</xdr:row>
      <xdr:rowOff>67742</xdr:rowOff>
    </xdr:from>
    <xdr:to>
      <xdr:col>4</xdr:col>
      <xdr:colOff>2184400</xdr:colOff>
      <xdr:row>1</xdr:row>
      <xdr:rowOff>120657</xdr:rowOff>
    </xdr:to>
    <xdr:sp macro="" textlink="">
      <xdr:nvSpPr>
        <xdr:cNvPr id="4" name="Rounded Rectangle 3">
          <a:hlinkClick xmlns:r="http://schemas.openxmlformats.org/officeDocument/2006/relationships" r:id="rId1" tooltip="Go to summary of entries of data made"/>
        </xdr:cNvPr>
        <xdr:cNvSpPr/>
      </xdr:nvSpPr>
      <xdr:spPr>
        <a:xfrm>
          <a:off x="6999816" y="67742"/>
          <a:ext cx="1354667" cy="264582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View</a:t>
          </a:r>
          <a:r>
            <a:rPr lang="en-US" sz="1100" b="1" baseline="0">
              <a:latin typeface="Segoe UI" pitchFamily="34" charset="0"/>
              <a:cs typeface="Segoe UI" pitchFamily="34" charset="0"/>
            </a:rPr>
            <a:t> Summary</a:t>
          </a:r>
          <a:endParaRPr lang="en-US" sz="1100" b="1">
            <a:latin typeface="Segoe UI" pitchFamily="34" charset="0"/>
            <a:cs typeface="Segoe UI" pitchFamily="34" charset="0"/>
          </a:endParaRPr>
        </a:p>
      </xdr:txBody>
    </xdr:sp>
    <xdr:clientData/>
  </xdr:twoCellAnchor>
  <xdr:twoCellAnchor>
    <xdr:from>
      <xdr:col>4</xdr:col>
      <xdr:colOff>2190750</xdr:colOff>
      <xdr:row>0</xdr:row>
      <xdr:rowOff>61391</xdr:rowOff>
    </xdr:from>
    <xdr:to>
      <xdr:col>5</xdr:col>
      <xdr:colOff>719666</xdr:colOff>
      <xdr:row>1</xdr:row>
      <xdr:rowOff>114306</xdr:rowOff>
    </xdr:to>
    <xdr:sp macro="" textlink="">
      <xdr:nvSpPr>
        <xdr:cNvPr id="5" name="Rounded Rectangle 4">
          <a:hlinkClick xmlns:r="http://schemas.openxmlformats.org/officeDocument/2006/relationships" r:id="rId2" tooltip="Check the overall balance for Personnel cost for MDAs"/>
        </xdr:cNvPr>
        <xdr:cNvSpPr/>
      </xdr:nvSpPr>
      <xdr:spPr>
        <a:xfrm>
          <a:off x="8360833" y="61391"/>
          <a:ext cx="1397000" cy="264582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Check Balance</a:t>
          </a:r>
        </a:p>
      </xdr:txBody>
    </xdr:sp>
    <xdr:clientData/>
  </xdr:twoCellAnchor>
  <xdr:twoCellAnchor>
    <xdr:from>
      <xdr:col>5</xdr:col>
      <xdr:colOff>742948</xdr:colOff>
      <xdr:row>0</xdr:row>
      <xdr:rowOff>44459</xdr:rowOff>
    </xdr:from>
    <xdr:to>
      <xdr:col>5</xdr:col>
      <xdr:colOff>1598083</xdr:colOff>
      <xdr:row>1</xdr:row>
      <xdr:rowOff>97374</xdr:rowOff>
    </xdr:to>
    <xdr:sp macro="" textlink="">
      <xdr:nvSpPr>
        <xdr:cNvPr id="6" name="Rounded Rectangle 5">
          <a:hlinkClick xmlns:r="http://schemas.openxmlformats.org/officeDocument/2006/relationships" r:id="rId3" tooltip="Update the budget templates"/>
        </xdr:cNvPr>
        <xdr:cNvSpPr/>
      </xdr:nvSpPr>
      <xdr:spPr>
        <a:xfrm>
          <a:off x="9781115" y="44459"/>
          <a:ext cx="855135" cy="264582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476287</xdr:colOff>
      <xdr:row>0</xdr:row>
      <xdr:rowOff>74085</xdr:rowOff>
    </xdr:from>
    <xdr:to>
      <xdr:col>2</xdr:col>
      <xdr:colOff>148203</xdr:colOff>
      <xdr:row>1</xdr:row>
      <xdr:rowOff>105834</xdr:rowOff>
    </xdr:to>
    <xdr:sp macro="" textlink="">
      <xdr:nvSpPr>
        <xdr:cNvPr id="7" name="Rounded Rectangle 6">
          <a:hlinkClick xmlns:r="http://schemas.openxmlformats.org/officeDocument/2006/relationships" r:id="rId4" tooltip="Back to Home Page"/>
        </xdr:cNvPr>
        <xdr:cNvSpPr/>
      </xdr:nvSpPr>
      <xdr:spPr>
        <a:xfrm>
          <a:off x="814954" y="74085"/>
          <a:ext cx="1037166" cy="243416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397674</xdr:colOff>
      <xdr:row>4</xdr:row>
      <xdr:rowOff>202405</xdr:rowOff>
    </xdr:from>
    <xdr:to>
      <xdr:col>1</xdr:col>
      <xdr:colOff>4</xdr:colOff>
      <xdr:row>5</xdr:row>
      <xdr:rowOff>0</xdr:rowOff>
    </xdr:to>
    <xdr:sp macro="" textlink="">
      <xdr:nvSpPr>
        <xdr:cNvPr id="2" name="Curved Left Arrow 1"/>
        <xdr:cNvSpPr/>
      </xdr:nvSpPr>
      <xdr:spPr>
        <a:xfrm>
          <a:off x="397674" y="1119186"/>
          <a:ext cx="209549" cy="2381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1083467</xdr:colOff>
      <xdr:row>4</xdr:row>
      <xdr:rowOff>178594</xdr:rowOff>
    </xdr:from>
    <xdr:to>
      <xdr:col>12</xdr:col>
      <xdr:colOff>1273969</xdr:colOff>
      <xdr:row>5</xdr:row>
      <xdr:rowOff>0</xdr:rowOff>
    </xdr:to>
    <xdr:sp macro="" textlink="">
      <xdr:nvSpPr>
        <xdr:cNvPr id="3" name="Curved Right Arrow 2"/>
        <xdr:cNvSpPr/>
      </xdr:nvSpPr>
      <xdr:spPr>
        <a:xfrm>
          <a:off x="13620748" y="1095375"/>
          <a:ext cx="190502" cy="226218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190500</xdr:rowOff>
    </xdr:from>
    <xdr:to>
      <xdr:col>4</xdr:col>
      <xdr:colOff>438150</xdr:colOff>
      <xdr:row>0</xdr:row>
      <xdr:rowOff>381000</xdr:rowOff>
    </xdr:to>
    <xdr:sp macro="" textlink="">
      <xdr:nvSpPr>
        <xdr:cNvPr id="2" name="Curved Left Arrow 1"/>
        <xdr:cNvSpPr/>
      </xdr:nvSpPr>
      <xdr:spPr>
        <a:xfrm>
          <a:off x="7448550" y="190500"/>
          <a:ext cx="200025" cy="19050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3781425</xdr:colOff>
      <xdr:row>0</xdr:row>
      <xdr:rowOff>57150</xdr:rowOff>
    </xdr:from>
    <xdr:to>
      <xdr:col>2</xdr:col>
      <xdr:colOff>3990975</xdr:colOff>
      <xdr:row>1</xdr:row>
      <xdr:rowOff>47625</xdr:rowOff>
    </xdr:to>
    <xdr:sp macro="" textlink="">
      <xdr:nvSpPr>
        <xdr:cNvPr id="2" name="Curved Left Arrow 1"/>
        <xdr:cNvSpPr/>
      </xdr:nvSpPr>
      <xdr:spPr>
        <a:xfrm>
          <a:off x="6381750" y="57150"/>
          <a:ext cx="209550" cy="2000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397674</xdr:colOff>
      <xdr:row>4</xdr:row>
      <xdr:rowOff>202405</xdr:rowOff>
    </xdr:from>
    <xdr:to>
      <xdr:col>1</xdr:col>
      <xdr:colOff>4</xdr:colOff>
      <xdr:row>5</xdr:row>
      <xdr:rowOff>0</xdr:rowOff>
    </xdr:to>
    <xdr:sp macro="" textlink="">
      <xdr:nvSpPr>
        <xdr:cNvPr id="2" name="Curved Left Arrow 1"/>
        <xdr:cNvSpPr/>
      </xdr:nvSpPr>
      <xdr:spPr>
        <a:xfrm>
          <a:off x="397674" y="1135855"/>
          <a:ext cx="211930" cy="240506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397674</xdr:colOff>
      <xdr:row>4</xdr:row>
      <xdr:rowOff>202405</xdr:rowOff>
    </xdr:from>
    <xdr:to>
      <xdr:col>1</xdr:col>
      <xdr:colOff>4</xdr:colOff>
      <xdr:row>5</xdr:row>
      <xdr:rowOff>0</xdr:rowOff>
    </xdr:to>
    <xdr:sp macro="" textlink="">
      <xdr:nvSpPr>
        <xdr:cNvPr id="3" name="Curved Left Arrow 2"/>
        <xdr:cNvSpPr/>
      </xdr:nvSpPr>
      <xdr:spPr>
        <a:xfrm>
          <a:off x="397674" y="1135855"/>
          <a:ext cx="211930" cy="240506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1083467</xdr:colOff>
      <xdr:row>4</xdr:row>
      <xdr:rowOff>178594</xdr:rowOff>
    </xdr:from>
    <xdr:to>
      <xdr:col>12</xdr:col>
      <xdr:colOff>1273969</xdr:colOff>
      <xdr:row>5</xdr:row>
      <xdr:rowOff>0</xdr:rowOff>
    </xdr:to>
    <xdr:sp macro="" textlink="">
      <xdr:nvSpPr>
        <xdr:cNvPr id="4" name="Curved Right Arrow 3"/>
        <xdr:cNvSpPr/>
      </xdr:nvSpPr>
      <xdr:spPr>
        <a:xfrm>
          <a:off x="14932817" y="1112044"/>
          <a:ext cx="190502" cy="228599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stOverhea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%20folder%20(5)/SECTOR-MDAs%20DROPDOW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%20folder%20(5)/Home%20Page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Overheads"/>
      <sheetName val="DataEntry"/>
      <sheetName val="Summary"/>
      <sheetName val="Balance"/>
      <sheetName val="SummaryOtherRecurrent"/>
      <sheetName val="DetailsOtherRecurrent"/>
      <sheetName val="print"/>
      <sheetName val="Sheet1"/>
      <sheetName val="ListOverhead"/>
    </sheetNames>
    <sheetDataSet>
      <sheetData sheetId="0"/>
      <sheetData sheetId="1"/>
      <sheetData sheetId="2"/>
      <sheetData sheetId="3"/>
      <sheetData sheetId="4">
        <row r="26">
          <cell r="E26">
            <v>10000000</v>
          </cell>
        </row>
      </sheetData>
      <sheetData sheetId="5"/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Revenue"/>
      <sheetName val="DataEntry"/>
      <sheetName val="Summary"/>
      <sheetName val="SECTOR-MDAs DROPDOWN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stCapital"/>
      <sheetName val="HomePage"/>
      <sheetName val="MDAsControlFigure"/>
      <sheetName val="DataEntry"/>
      <sheetName val="Summary"/>
      <sheetName val="Balance"/>
      <sheetName val="SummaryCapitalExp"/>
      <sheetName val="DetailCapitalExp"/>
      <sheetName val="CapitalProjectList"/>
      <sheetName val="MDAs"/>
      <sheetName val="Summary_AssetCap"/>
      <sheetName val="Detail_ASSET"/>
    </sheetNames>
    <sheetDataSet>
      <sheetData sheetId="0" refreshError="1"/>
      <sheetData sheetId="1" refreshError="1"/>
      <sheetData sheetId="2">
        <row r="7">
          <cell r="C7">
            <v>500000000</v>
          </cell>
        </row>
        <row r="10">
          <cell r="C10">
            <v>20150600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ables/table1.xml><?xml version="1.0" encoding="utf-8"?>
<table xmlns="http://schemas.openxmlformats.org/spreadsheetml/2006/main" id="1" name="Table1" displayName="Table1" ref="AB2:AB7" totalsRowShown="0" headerRowDxfId="82" dataDxfId="81">
  <autoFilter ref="AB2:AB7"/>
  <tableColumns count="1">
    <tableColumn id="1" name="SECTOR" dataDxfId="80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AT2:AT7" totalsRowShown="0" headerRowDxfId="55" dataDxfId="54">
  <autoFilter ref="AT2:AT7"/>
  <tableColumns count="1">
    <tableColumn id="1" name="SocialContributions" dataDxfId="53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AV2:AV5" totalsRowShown="0" headerRowDxfId="52" dataDxfId="51">
  <autoFilter ref="AV2:AV5"/>
  <tableColumns count="1">
    <tableColumn id="1" name="SocialBenefits" dataDxfId="50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3" name="Table29" displayName="Table29" ref="B2:B14" totalsRowShown="0" headerRowDxfId="49" dataDxfId="48">
  <autoFilter ref="B2:B14"/>
  <tableColumns count="1">
    <tableColumn id="1" name="MTSSSectors" dataDxfId="47"/>
  </tableColumns>
  <tableStyleInfo name="TableStyleMedium3" showFirstColumn="0" showLastColumn="0" showRowStripes="1" showColumnStripes="0"/>
</table>
</file>

<file path=xl/tables/table13.xml><?xml version="1.0" encoding="utf-8"?>
<table xmlns="http://schemas.openxmlformats.org/spreadsheetml/2006/main" id="14" name="Table30" displayName="Table30" ref="D2:D6" totalsRowShown="0" headerRowDxfId="46" dataDxfId="45">
  <autoFilter ref="D2:D6"/>
  <tableColumns count="1">
    <tableColumn id="1" name="Agriculture" dataDxfId="44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5" name="Table31" displayName="Table31" ref="F2:F5" totalsRowShown="0" headerRowDxfId="43" dataDxfId="42">
  <autoFilter ref="F2:F5"/>
  <tableColumns count="1">
    <tableColumn id="1" name="BudgetPlanningndRevenueMobilization" dataDxfId="41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6" name="Table32" displayName="Table32" ref="H2:H9" totalsRowShown="0" headerRowDxfId="40" dataDxfId="39">
  <autoFilter ref="H2:H9"/>
  <tableColumns count="1">
    <tableColumn id="1" name="CommercendIndustry" dataDxfId="38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7" name="Table33" displayName="Table33" ref="J2:J19" totalsRowShown="0" headerRowDxfId="37" dataDxfId="36">
  <autoFilter ref="J2:J19"/>
  <tableColumns count="1">
    <tableColumn id="1" name="Education" dataDxfId="35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8" name="Table34" displayName="Table34" ref="L2:L7" totalsRowShown="0" headerRowDxfId="34" dataDxfId="33">
  <autoFilter ref="L2:L7"/>
  <tableColumns count="1">
    <tableColumn id="1" name="Environment" dataDxfId="32"/>
  </tableColumns>
  <tableStyleInfo name="TableStyleMedium4" showFirstColumn="0" showLastColumn="0" showRowStripes="1" showColumnStripes="0"/>
</table>
</file>

<file path=xl/tables/table18.xml><?xml version="1.0" encoding="utf-8"?>
<table xmlns="http://schemas.openxmlformats.org/spreadsheetml/2006/main" id="19" name="Table35" displayName="Table35" ref="N2:N21" totalsRowShown="0" headerRowDxfId="31" dataDxfId="30">
  <autoFilter ref="N2:N21"/>
  <tableColumns count="1">
    <tableColumn id="1" name="GovernancendAdministration" dataDxfId="29"/>
  </tableColumns>
  <tableStyleInfo name="TableStyleMedium4" showFirstColumn="0" showLastColumn="0" showRowStripes="1" showColumnStripes="0"/>
</table>
</file>

<file path=xl/tables/table19.xml><?xml version="1.0" encoding="utf-8"?>
<table xmlns="http://schemas.openxmlformats.org/spreadsheetml/2006/main" id="20" name="Table36" displayName="Table36" ref="P2:P6" totalsRowShown="0" headerRowDxfId="28" dataDxfId="27">
  <autoFilter ref="P2:P6"/>
  <tableColumns count="1">
    <tableColumn id="1" name="Health" dataDxfId="26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D2:AD19" totalsRowShown="0" headerRowDxfId="79" dataDxfId="78">
  <autoFilter ref="AD2:AD19"/>
  <tableColumns count="1">
    <tableColumn id="1" name="ADMINISTRATIVE" dataDxfId="77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1" name="Table37" displayName="Table37" ref="R2:R4" totalsRowShown="0" headerRowDxfId="25" dataDxfId="24">
  <autoFilter ref="R2:R4"/>
  <tableColumns count="1">
    <tableColumn id="1" name="InformationndCommunication" dataDxfId="23"/>
  </tableColumns>
  <tableStyleInfo name="TableStyleMedium4" showFirstColumn="0" showLastColumn="0" showRowStripes="1" showColumnStripes="0"/>
</table>
</file>

<file path=xl/tables/table21.xml><?xml version="1.0" encoding="utf-8"?>
<table xmlns="http://schemas.openxmlformats.org/spreadsheetml/2006/main" id="22" name="Table38" displayName="Table38" ref="T2:T11" totalsRowShown="0" headerRowDxfId="22" dataDxfId="21">
  <autoFilter ref="T2:T11"/>
  <tableColumns count="1">
    <tableColumn id="1" name="Infrastructure" dataDxfId="20"/>
  </tableColumns>
  <tableStyleInfo name="TableStyleMedium4" showFirstColumn="0" showLastColumn="0" showRowStripes="1" showColumnStripes="0"/>
</table>
</file>

<file path=xl/tables/table22.xml><?xml version="1.0" encoding="utf-8"?>
<table xmlns="http://schemas.openxmlformats.org/spreadsheetml/2006/main" id="23" name="Table39" displayName="Table39" ref="V2:V6" totalsRowShown="0" headerRowDxfId="19" dataDxfId="18">
  <autoFilter ref="V2:V6"/>
  <tableColumns count="1">
    <tableColumn id="1" name="SecurityLawndJustice" dataDxfId="17"/>
  </tableColumns>
  <tableStyleInfo name="TableStyleMedium4" showFirstColumn="0" showLastColumn="0" showRowStripes="1" showColumnStripes="0"/>
</table>
</file>

<file path=xl/tables/table23.xml><?xml version="1.0" encoding="utf-8"?>
<table xmlns="http://schemas.openxmlformats.org/spreadsheetml/2006/main" id="24" name="Table40" displayName="Table40" ref="X2:X6" totalsRowShown="0" headerRowDxfId="16" dataDxfId="15">
  <autoFilter ref="X2:X6"/>
  <tableColumns count="1">
    <tableColumn id="1" name="SocialDevelopmentndWelfare" dataDxfId="14"/>
  </tableColumns>
  <tableStyleInfo name="TableStyleMedium4" showFirstColumn="0" showLastColumn="0" showRowStripes="1" showColumnStripes="0"/>
</table>
</file>

<file path=xl/tables/table24.xml><?xml version="1.0" encoding="utf-8"?>
<table xmlns="http://schemas.openxmlformats.org/spreadsheetml/2006/main" id="25" name="Table41" displayName="Table41" ref="Z2:Z5" totalsRowShown="0" headerRowDxfId="13" dataDxfId="12">
  <autoFilter ref="Z2:Z5"/>
  <tableColumns count="1">
    <tableColumn id="1" name="WaterndSanitation" dataDxfId="11"/>
  </tableColumns>
  <tableStyleInfo name="TableStyleMedium4" showFirstColumn="0" showLastColumn="0" showRowStripes="1" showColumnStripes="0"/>
</table>
</file>

<file path=xl/tables/table25.xml><?xml version="1.0" encoding="utf-8"?>
<table xmlns="http://schemas.openxmlformats.org/spreadsheetml/2006/main" id="12" name="Table12" displayName="Table12" ref="B5:H7" totalsRowShown="0" headerRowDxfId="10" dataDxfId="9">
  <autoFilter ref="B5:H7"/>
  <tableColumns count="7">
    <tableColumn id="1" name="SECTOR" dataDxfId="8"/>
    <tableColumn id="2" name="MDAs" dataDxfId="7"/>
    <tableColumn id="3" name="PERSONNEL COST" dataDxfId="6"/>
    <tableColumn id="4" name="PERSONNEL COST DETAILS" dataDxfId="5"/>
    <tableColumn id="5" name="AMOUNT" dataDxfId="4" dataCellStyle="Comma">
      <calculatedColumnFormula>TotalOverallPersonnelWithoutPro!N29</calculatedColumnFormula>
    </tableColumn>
    <tableColumn id="6" name="AMOUNT2" dataDxfId="3" dataCellStyle="Comma"/>
    <tableColumn id="7" name="AMOUNT3" dataDxfId="2" dataCellStyle="Comm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F2:AF31" totalsRowShown="0" headerRowDxfId="76" dataDxfId="75">
  <autoFilter ref="AF2:AF31"/>
  <tableColumns count="1">
    <tableColumn id="1" name="ECONOMIC" dataDxfId="7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H2:AH6" totalsRowShown="0" headerRowDxfId="73" dataDxfId="72">
  <autoFilter ref="AH2:AH6"/>
  <tableColumns count="1">
    <tableColumn id="1" name="LAW" dataDxfId="7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J2:AJ3" totalsRowShown="0" headerRowDxfId="70" dataDxfId="69">
  <autoFilter ref="AJ2:AJ3"/>
  <tableColumns count="1">
    <tableColumn id="1" name="REGIONAL" dataDxfId="6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L2:AL31" totalsRowShown="0" headerRowDxfId="67" dataDxfId="66">
  <autoFilter ref="AL2:AL31"/>
  <tableColumns count="1">
    <tableColumn id="1" name="SOCIAL" dataDxfId="65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N2:AN6" totalsRowShown="0" headerRowDxfId="64" dataDxfId="63">
  <autoFilter ref="AN2:AN6"/>
  <tableColumns count="1">
    <tableColumn id="1" name="PERSONNEL" dataDxfId="6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P2:AP5" totalsRowShown="0" headerRowDxfId="61" dataDxfId="60">
  <autoFilter ref="AP2:AP5"/>
  <tableColumns count="1">
    <tableColumn id="1" name="SalariesnWages" dataDxfId="59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AR2:AR3" totalsRowShown="0" headerRowDxfId="58" dataDxfId="57">
  <autoFilter ref="AR2:AR3"/>
  <tableColumns count="1">
    <tableColumn id="1" name="Allowances" dataDxfId="5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V31"/>
  <sheetViews>
    <sheetView workbookViewId="0">
      <selection activeCell="B28" sqref="B28"/>
    </sheetView>
  </sheetViews>
  <sheetFormatPr defaultRowHeight="15"/>
  <cols>
    <col min="1" max="1" width="4" style="192" customWidth="1"/>
    <col min="2" max="2" width="50.28515625" style="192" customWidth="1"/>
    <col min="3" max="3" width="3.5703125" style="192" customWidth="1"/>
    <col min="4" max="4" width="90.140625" style="192" customWidth="1"/>
    <col min="5" max="5" width="4.140625" style="192" customWidth="1"/>
    <col min="6" max="6" width="92.5703125" style="192" customWidth="1"/>
    <col min="7" max="7" width="4.140625" style="192" customWidth="1"/>
    <col min="8" max="8" width="85.42578125" style="194" customWidth="1"/>
    <col min="9" max="9" width="4.140625" style="192" customWidth="1"/>
    <col min="10" max="10" width="108.85546875" style="192" bestFit="1" customWidth="1"/>
    <col min="11" max="11" width="4.140625" style="192" customWidth="1"/>
    <col min="12" max="12" width="104" style="192" bestFit="1" customWidth="1"/>
    <col min="13" max="13" width="4.5703125" style="192" customWidth="1"/>
    <col min="14" max="14" width="94.42578125" style="192" customWidth="1"/>
    <col min="15" max="15" width="3.85546875" style="192" customWidth="1"/>
    <col min="16" max="16" width="77.7109375" style="192" bestFit="1" customWidth="1"/>
    <col min="17" max="17" width="4" style="192" customWidth="1"/>
    <col min="18" max="18" width="76.140625" style="192" bestFit="1" customWidth="1"/>
    <col min="19" max="19" width="3.85546875" style="192" customWidth="1"/>
    <col min="20" max="20" width="91.140625" style="192" customWidth="1"/>
    <col min="21" max="21" width="3.5703125" style="192" customWidth="1"/>
    <col min="22" max="22" width="70.42578125" style="192" customWidth="1"/>
    <col min="23" max="23" width="4" style="192" customWidth="1"/>
    <col min="24" max="24" width="95.5703125" style="192" bestFit="1" customWidth="1"/>
    <col min="25" max="25" width="4.140625" style="192" customWidth="1"/>
    <col min="26" max="26" width="100.140625" style="192" bestFit="1" customWidth="1"/>
    <col min="27" max="27" width="5.28515625" style="89" customWidth="1"/>
    <col min="28" max="28" width="16.28515625" style="89" bestFit="1" customWidth="1"/>
    <col min="29" max="29" width="3.140625" style="89" customWidth="1"/>
    <col min="30" max="30" width="68.5703125" style="89" bestFit="1" customWidth="1"/>
    <col min="31" max="31" width="3.85546875" style="89" customWidth="1"/>
    <col min="32" max="32" width="76.85546875" style="89" bestFit="1" customWidth="1"/>
    <col min="33" max="33" width="3.7109375" style="89" customWidth="1"/>
    <col min="34" max="34" width="51.85546875" style="89" bestFit="1" customWidth="1"/>
    <col min="35" max="35" width="3.85546875" style="89" customWidth="1"/>
    <col min="36" max="36" width="49.140625" style="89" bestFit="1" customWidth="1"/>
    <col min="37" max="37" width="3.42578125" style="89" customWidth="1"/>
    <col min="38" max="38" width="80.5703125" style="89" bestFit="1" customWidth="1"/>
    <col min="39" max="39" width="3.85546875" style="89" customWidth="1"/>
    <col min="40" max="40" width="22.7109375" style="89" bestFit="1" customWidth="1"/>
    <col min="41" max="41" width="3.85546875" style="89" customWidth="1"/>
    <col min="42" max="42" width="56.7109375" style="89" bestFit="1" customWidth="1"/>
    <col min="43" max="43" width="3.7109375" style="89" customWidth="1"/>
    <col min="44" max="44" width="36.7109375" style="89" bestFit="1" customWidth="1"/>
    <col min="45" max="45" width="3.7109375" style="89" customWidth="1"/>
    <col min="46" max="46" width="42.28515625" style="89" bestFit="1" customWidth="1"/>
    <col min="47" max="47" width="3.42578125" style="89" customWidth="1"/>
    <col min="48" max="48" width="25.5703125" style="89" bestFit="1" customWidth="1"/>
    <col min="49" max="16384" width="9.140625" style="89"/>
  </cols>
  <sheetData>
    <row r="1" spans="2:48">
      <c r="D1" s="193"/>
      <c r="E1" s="193"/>
    </row>
    <row r="2" spans="2:48">
      <c r="B2" s="165" t="s">
        <v>252</v>
      </c>
      <c r="D2" s="165" t="s">
        <v>253</v>
      </c>
      <c r="E2" s="165"/>
      <c r="F2" s="165" t="s">
        <v>254</v>
      </c>
      <c r="G2" s="195"/>
      <c r="H2" s="165" t="s">
        <v>255</v>
      </c>
      <c r="I2" s="195"/>
      <c r="J2" s="165" t="s">
        <v>256</v>
      </c>
      <c r="K2" s="195"/>
      <c r="L2" s="165" t="s">
        <v>257</v>
      </c>
      <c r="M2" s="195"/>
      <c r="N2" s="165" t="s">
        <v>258</v>
      </c>
      <c r="O2" s="195"/>
      <c r="P2" s="165" t="s">
        <v>259</v>
      </c>
      <c r="Q2" s="195"/>
      <c r="R2" s="165" t="s">
        <v>260</v>
      </c>
      <c r="S2" s="195"/>
      <c r="T2" s="165" t="s">
        <v>261</v>
      </c>
      <c r="U2" s="195"/>
      <c r="V2" s="165" t="s">
        <v>262</v>
      </c>
      <c r="W2" s="195"/>
      <c r="X2" s="165" t="s">
        <v>263</v>
      </c>
      <c r="Y2" s="165"/>
      <c r="Z2" s="165" t="s">
        <v>264</v>
      </c>
      <c r="AB2" s="89" t="s">
        <v>85</v>
      </c>
      <c r="AD2" s="89" t="s">
        <v>0</v>
      </c>
      <c r="AF2" s="89" t="s">
        <v>6</v>
      </c>
      <c r="AH2" s="89" t="s">
        <v>11</v>
      </c>
      <c r="AJ2" s="89" t="s">
        <v>16</v>
      </c>
      <c r="AL2" s="89" t="s">
        <v>21</v>
      </c>
      <c r="AN2" s="89" t="s">
        <v>109</v>
      </c>
      <c r="AP2" s="89" t="s">
        <v>110</v>
      </c>
      <c r="AR2" s="89" t="s">
        <v>111</v>
      </c>
      <c r="AT2" s="89" t="s">
        <v>112</v>
      </c>
      <c r="AV2" s="89" t="s">
        <v>113</v>
      </c>
    </row>
    <row r="3" spans="2:48">
      <c r="B3" s="165" t="s">
        <v>253</v>
      </c>
      <c r="D3" s="196" t="s">
        <v>2</v>
      </c>
      <c r="E3" s="197"/>
      <c r="F3" s="196" t="s">
        <v>29</v>
      </c>
      <c r="G3" s="197"/>
      <c r="H3" s="196" t="s">
        <v>12</v>
      </c>
      <c r="I3" s="197"/>
      <c r="J3" s="196" t="s">
        <v>15</v>
      </c>
      <c r="K3" s="197"/>
      <c r="L3" s="196" t="s">
        <v>44</v>
      </c>
      <c r="M3" s="197"/>
      <c r="N3" s="198" t="s">
        <v>1</v>
      </c>
      <c r="O3" s="198"/>
      <c r="P3" s="198" t="s">
        <v>66</v>
      </c>
      <c r="Q3" s="198"/>
      <c r="R3" s="198" t="s">
        <v>34</v>
      </c>
      <c r="S3" s="197"/>
      <c r="T3" s="196" t="s">
        <v>50</v>
      </c>
      <c r="U3" s="197"/>
      <c r="V3" s="196" t="s">
        <v>3</v>
      </c>
      <c r="W3" s="197"/>
      <c r="X3" s="196" t="s">
        <v>40</v>
      </c>
      <c r="Y3" s="198"/>
      <c r="Z3" s="196" t="s">
        <v>73</v>
      </c>
      <c r="AB3" s="89" t="s">
        <v>0</v>
      </c>
      <c r="AD3" s="89" t="s">
        <v>1</v>
      </c>
      <c r="AF3" s="89" t="s">
        <v>2</v>
      </c>
      <c r="AH3" s="89" t="s">
        <v>3</v>
      </c>
      <c r="AJ3" s="89" t="s">
        <v>4</v>
      </c>
      <c r="AL3" s="89" t="s">
        <v>5</v>
      </c>
      <c r="AN3" s="89" t="s">
        <v>110</v>
      </c>
      <c r="AP3" s="89" t="s">
        <v>114</v>
      </c>
      <c r="AR3" s="89" t="s">
        <v>117</v>
      </c>
      <c r="AT3" s="89" t="s">
        <v>118</v>
      </c>
      <c r="AV3" s="89" t="s">
        <v>123</v>
      </c>
    </row>
    <row r="4" spans="2:48">
      <c r="B4" s="165" t="s">
        <v>254</v>
      </c>
      <c r="D4" s="196" t="s">
        <v>8</v>
      </c>
      <c r="E4" s="198"/>
      <c r="F4" s="196" t="s">
        <v>35</v>
      </c>
      <c r="G4" s="197"/>
      <c r="H4" s="196" t="s">
        <v>38</v>
      </c>
      <c r="I4" s="197"/>
      <c r="J4" s="196" t="s">
        <v>20</v>
      </c>
      <c r="K4" s="198"/>
      <c r="L4" s="196" t="s">
        <v>74</v>
      </c>
      <c r="M4" s="197"/>
      <c r="N4" s="198" t="s">
        <v>7</v>
      </c>
      <c r="O4" s="197"/>
      <c r="P4" s="198" t="s">
        <v>68</v>
      </c>
      <c r="Q4" s="197"/>
      <c r="R4" s="198" t="s">
        <v>37</v>
      </c>
      <c r="S4" s="197"/>
      <c r="T4" s="196" t="s">
        <v>56</v>
      </c>
      <c r="U4" s="197"/>
      <c r="V4" s="196" t="s">
        <v>9</v>
      </c>
      <c r="W4" s="198"/>
      <c r="X4" s="196" t="s">
        <v>10</v>
      </c>
      <c r="Y4" s="197"/>
      <c r="Z4" s="196" t="s">
        <v>75</v>
      </c>
      <c r="AB4" s="89" t="s">
        <v>6</v>
      </c>
      <c r="AD4" s="89" t="s">
        <v>7</v>
      </c>
      <c r="AF4" s="89" t="s">
        <v>8</v>
      </c>
      <c r="AH4" s="89" t="s">
        <v>9</v>
      </c>
      <c r="AL4" s="89" t="s">
        <v>10</v>
      </c>
      <c r="AN4" s="89" t="s">
        <v>111</v>
      </c>
      <c r="AP4" s="89" t="s">
        <v>115</v>
      </c>
      <c r="AT4" s="89" t="s">
        <v>119</v>
      </c>
      <c r="AV4" s="89" t="s">
        <v>124</v>
      </c>
    </row>
    <row r="5" spans="2:48">
      <c r="B5" s="165" t="s">
        <v>255</v>
      </c>
      <c r="D5" s="196" t="s">
        <v>13</v>
      </c>
      <c r="E5" s="197"/>
      <c r="F5" s="196" t="s">
        <v>71</v>
      </c>
      <c r="G5" s="195"/>
      <c r="H5" s="196" t="s">
        <v>41</v>
      </c>
      <c r="I5" s="198"/>
      <c r="J5" s="196" t="s">
        <v>24</v>
      </c>
      <c r="K5" s="197"/>
      <c r="L5" s="196" t="s">
        <v>76</v>
      </c>
      <c r="M5" s="197"/>
      <c r="N5" s="198" t="s">
        <v>17</v>
      </c>
      <c r="O5" s="198"/>
      <c r="P5" s="198" t="s">
        <v>70</v>
      </c>
      <c r="Q5" s="197"/>
      <c r="R5" s="195"/>
      <c r="S5" s="195"/>
      <c r="T5" s="196" t="s">
        <v>59</v>
      </c>
      <c r="U5" s="197"/>
      <c r="V5" s="196" t="s">
        <v>14</v>
      </c>
      <c r="W5" s="197"/>
      <c r="X5" s="196" t="s">
        <v>80</v>
      </c>
      <c r="Y5" s="197"/>
      <c r="Z5" s="196" t="s">
        <v>77</v>
      </c>
      <c r="AB5" s="89" t="s">
        <v>11</v>
      </c>
      <c r="AD5" s="89" t="s">
        <v>12</v>
      </c>
      <c r="AF5" s="89" t="s">
        <v>13</v>
      </c>
      <c r="AH5" s="89" t="s">
        <v>14</v>
      </c>
      <c r="AL5" s="89" t="s">
        <v>15</v>
      </c>
      <c r="AN5" s="89" t="s">
        <v>112</v>
      </c>
      <c r="AP5" s="89" t="s">
        <v>116</v>
      </c>
      <c r="AT5" s="89" t="s">
        <v>120</v>
      </c>
      <c r="AV5" s="89" t="s">
        <v>125</v>
      </c>
    </row>
    <row r="6" spans="2:48">
      <c r="B6" s="165" t="s">
        <v>256</v>
      </c>
      <c r="D6" s="196" t="s">
        <v>18</v>
      </c>
      <c r="E6" s="197"/>
      <c r="H6" s="196" t="s">
        <v>65</v>
      </c>
      <c r="I6" s="197"/>
      <c r="J6" s="196" t="s">
        <v>27</v>
      </c>
      <c r="K6" s="198"/>
      <c r="L6" s="196" t="s">
        <v>78</v>
      </c>
      <c r="M6" s="197"/>
      <c r="N6" s="198" t="s">
        <v>22</v>
      </c>
      <c r="O6" s="198"/>
      <c r="P6" s="198" t="s">
        <v>72</v>
      </c>
      <c r="Q6" s="197"/>
      <c r="T6" s="196" t="s">
        <v>61</v>
      </c>
      <c r="U6" s="197"/>
      <c r="V6" s="196" t="s">
        <v>19</v>
      </c>
      <c r="W6" s="198"/>
      <c r="X6" s="196" t="s">
        <v>82</v>
      </c>
      <c r="Y6" s="198"/>
      <c r="AB6" s="89" t="s">
        <v>16</v>
      </c>
      <c r="AD6" s="89" t="s">
        <v>17</v>
      </c>
      <c r="AF6" s="89" t="s">
        <v>18</v>
      </c>
      <c r="AH6" s="89" t="s">
        <v>19</v>
      </c>
      <c r="AL6" s="89" t="s">
        <v>20</v>
      </c>
      <c r="AN6" s="89" t="s">
        <v>113</v>
      </c>
      <c r="AT6" s="89" t="s">
        <v>121</v>
      </c>
    </row>
    <row r="7" spans="2:48">
      <c r="B7" s="165" t="s">
        <v>257</v>
      </c>
      <c r="D7" s="196"/>
      <c r="E7" s="197"/>
      <c r="H7" s="196" t="s">
        <v>67</v>
      </c>
      <c r="I7" s="197"/>
      <c r="J7" s="196" t="s">
        <v>30</v>
      </c>
      <c r="K7" s="198"/>
      <c r="L7" s="196" t="s">
        <v>53</v>
      </c>
      <c r="M7" s="197"/>
      <c r="N7" s="198" t="s">
        <v>25</v>
      </c>
      <c r="O7" s="197"/>
      <c r="P7" s="195"/>
      <c r="Q7" s="195"/>
      <c r="T7" s="196" t="s">
        <v>63</v>
      </c>
      <c r="U7" s="197"/>
      <c r="V7" s="195"/>
      <c r="W7" s="195"/>
      <c r="X7" s="165"/>
      <c r="Y7" s="165"/>
      <c r="AB7" s="89" t="s">
        <v>21</v>
      </c>
      <c r="AD7" s="89" t="s">
        <v>22</v>
      </c>
      <c r="AF7" s="89" t="s">
        <v>23</v>
      </c>
      <c r="AL7" s="89" t="s">
        <v>24</v>
      </c>
      <c r="AT7" s="89" t="s">
        <v>122</v>
      </c>
    </row>
    <row r="8" spans="2:48">
      <c r="B8" s="165" t="s">
        <v>258</v>
      </c>
      <c r="D8" s="195"/>
      <c r="E8" s="195"/>
      <c r="H8" s="196" t="s">
        <v>69</v>
      </c>
      <c r="I8" s="198"/>
      <c r="J8" s="196" t="s">
        <v>33</v>
      </c>
      <c r="K8" s="197"/>
      <c r="L8" s="196"/>
      <c r="M8" s="195"/>
      <c r="N8" s="198" t="s">
        <v>28</v>
      </c>
      <c r="O8" s="197"/>
      <c r="T8" s="196" t="s">
        <v>79</v>
      </c>
      <c r="U8" s="197"/>
      <c r="AD8" s="89" t="s">
        <v>25</v>
      </c>
      <c r="AF8" s="89" t="s">
        <v>26</v>
      </c>
      <c r="AL8" s="89" t="s">
        <v>27</v>
      </c>
    </row>
    <row r="9" spans="2:48">
      <c r="B9" s="165" t="s">
        <v>259</v>
      </c>
      <c r="H9" s="196" t="s">
        <v>5</v>
      </c>
      <c r="I9" s="197"/>
      <c r="J9" s="196" t="s">
        <v>36</v>
      </c>
      <c r="K9" s="197"/>
      <c r="L9" s="196"/>
      <c r="N9" s="198" t="s">
        <v>31</v>
      </c>
      <c r="O9" s="197"/>
      <c r="T9" s="196" t="s">
        <v>83</v>
      </c>
      <c r="U9" s="197"/>
      <c r="AD9" s="89" t="s">
        <v>28</v>
      </c>
      <c r="AF9" s="89" t="s">
        <v>29</v>
      </c>
      <c r="AL9" s="89" t="s">
        <v>30</v>
      </c>
    </row>
    <row r="10" spans="2:48">
      <c r="B10" s="165" t="s">
        <v>260</v>
      </c>
      <c r="H10" s="196"/>
      <c r="I10" s="197"/>
      <c r="J10" s="196" t="s">
        <v>39</v>
      </c>
      <c r="K10" s="197"/>
      <c r="L10" s="196"/>
      <c r="N10" s="198" t="s">
        <v>43</v>
      </c>
      <c r="O10" s="197"/>
      <c r="T10" s="196" t="s">
        <v>265</v>
      </c>
      <c r="U10" s="197"/>
      <c r="AD10" s="89" t="s">
        <v>31</v>
      </c>
      <c r="AF10" s="89" t="s">
        <v>32</v>
      </c>
      <c r="AL10" s="89" t="s">
        <v>33</v>
      </c>
    </row>
    <row r="11" spans="2:48">
      <c r="B11" s="165" t="s">
        <v>261</v>
      </c>
      <c r="H11" s="199"/>
      <c r="I11" s="195"/>
      <c r="J11" s="196" t="s">
        <v>42</v>
      </c>
      <c r="K11" s="197"/>
      <c r="L11" s="165"/>
      <c r="N11" s="198" t="s">
        <v>46</v>
      </c>
      <c r="O11" s="197"/>
      <c r="T11" s="196" t="s">
        <v>81</v>
      </c>
      <c r="U11" s="195"/>
      <c r="AD11" s="89" t="s">
        <v>34</v>
      </c>
      <c r="AF11" s="89" t="s">
        <v>35</v>
      </c>
      <c r="AL11" s="89" t="s">
        <v>36</v>
      </c>
    </row>
    <row r="12" spans="2:48">
      <c r="B12" s="165" t="s">
        <v>262</v>
      </c>
      <c r="J12" s="196" t="s">
        <v>45</v>
      </c>
      <c r="K12" s="198"/>
      <c r="N12" s="198" t="s">
        <v>49</v>
      </c>
      <c r="O12" s="197"/>
      <c r="AD12" s="89" t="s">
        <v>37</v>
      </c>
      <c r="AF12" s="89" t="s">
        <v>38</v>
      </c>
      <c r="AL12" s="89" t="s">
        <v>39</v>
      </c>
    </row>
    <row r="13" spans="2:48">
      <c r="B13" s="165" t="s">
        <v>263</v>
      </c>
      <c r="J13" s="196" t="s">
        <v>48</v>
      </c>
      <c r="K13" s="197"/>
      <c r="N13" s="198" t="s">
        <v>52</v>
      </c>
      <c r="O13" s="198"/>
      <c r="AD13" s="89" t="s">
        <v>40</v>
      </c>
      <c r="AF13" s="89" t="s">
        <v>41</v>
      </c>
      <c r="AL13" s="89" t="s">
        <v>42</v>
      </c>
    </row>
    <row r="14" spans="2:48">
      <c r="B14" s="165" t="s">
        <v>264</v>
      </c>
      <c r="J14" s="196" t="s">
        <v>51</v>
      </c>
      <c r="K14" s="197"/>
      <c r="N14" s="198" t="s">
        <v>55</v>
      </c>
      <c r="O14" s="197"/>
      <c r="AD14" s="89" t="s">
        <v>43</v>
      </c>
      <c r="AF14" s="89" t="s">
        <v>44</v>
      </c>
      <c r="AL14" s="89" t="s">
        <v>45</v>
      </c>
    </row>
    <row r="15" spans="2:48">
      <c r="J15" s="196" t="s">
        <v>54</v>
      </c>
      <c r="K15" s="197"/>
      <c r="N15" s="198" t="s">
        <v>58</v>
      </c>
      <c r="O15" s="197"/>
      <c r="AD15" s="89" t="s">
        <v>46</v>
      </c>
      <c r="AF15" s="89" t="s">
        <v>47</v>
      </c>
      <c r="AL15" s="89" t="s">
        <v>48</v>
      </c>
    </row>
    <row r="16" spans="2:48">
      <c r="J16" s="196" t="s">
        <v>57</v>
      </c>
      <c r="K16" s="197"/>
      <c r="N16" s="198" t="s">
        <v>23</v>
      </c>
      <c r="O16" s="198"/>
      <c r="AD16" s="89" t="s">
        <v>49</v>
      </c>
      <c r="AF16" s="89" t="s">
        <v>50</v>
      </c>
      <c r="AL16" s="89" t="s">
        <v>51</v>
      </c>
    </row>
    <row r="17" spans="10:38">
      <c r="J17" s="196" t="s">
        <v>60</v>
      </c>
      <c r="K17" s="197"/>
      <c r="N17" s="198" t="s">
        <v>26</v>
      </c>
      <c r="O17" s="198"/>
      <c r="AD17" s="89" t="s">
        <v>52</v>
      </c>
      <c r="AF17" s="89" t="s">
        <v>53</v>
      </c>
      <c r="AL17" s="89" t="s">
        <v>54</v>
      </c>
    </row>
    <row r="18" spans="10:38">
      <c r="J18" s="196" t="s">
        <v>62</v>
      </c>
      <c r="K18" s="197"/>
      <c r="N18" s="197" t="s">
        <v>32</v>
      </c>
      <c r="O18" s="197"/>
      <c r="AD18" s="89" t="s">
        <v>55</v>
      </c>
      <c r="AF18" s="89" t="s">
        <v>56</v>
      </c>
      <c r="AL18" s="89" t="s">
        <v>57</v>
      </c>
    </row>
    <row r="19" spans="10:38">
      <c r="J19" s="196" t="s">
        <v>64</v>
      </c>
      <c r="K19" s="197"/>
      <c r="N19" s="198" t="s">
        <v>84</v>
      </c>
      <c r="O19" s="198"/>
      <c r="AD19" s="89" t="s">
        <v>58</v>
      </c>
      <c r="AF19" s="89" t="s">
        <v>59</v>
      </c>
      <c r="AL19" s="89" t="s">
        <v>60</v>
      </c>
    </row>
    <row r="20" spans="10:38">
      <c r="J20" s="196"/>
      <c r="K20" s="197"/>
      <c r="L20" s="196"/>
      <c r="N20" s="196" t="s">
        <v>4</v>
      </c>
      <c r="O20" s="197"/>
      <c r="AF20" s="89" t="s">
        <v>61</v>
      </c>
      <c r="AL20" s="89" t="s">
        <v>62</v>
      </c>
    </row>
    <row r="21" spans="10:38">
      <c r="J21" s="195"/>
      <c r="K21" s="195"/>
      <c r="N21" s="196" t="s">
        <v>47</v>
      </c>
      <c r="O21" s="195"/>
      <c r="AF21" s="89" t="s">
        <v>63</v>
      </c>
      <c r="AL21" s="89" t="s">
        <v>64</v>
      </c>
    </row>
    <row r="22" spans="10:38">
      <c r="AF22" s="89" t="s">
        <v>65</v>
      </c>
      <c r="AL22" s="89" t="s">
        <v>66</v>
      </c>
    </row>
    <row r="23" spans="10:38">
      <c r="AF23" s="89" t="s">
        <v>67</v>
      </c>
      <c r="AL23" s="89" t="s">
        <v>68</v>
      </c>
    </row>
    <row r="24" spans="10:38">
      <c r="AF24" s="89" t="s">
        <v>69</v>
      </c>
      <c r="AL24" s="89" t="s">
        <v>70</v>
      </c>
    </row>
    <row r="25" spans="10:38">
      <c r="AF25" s="89" t="s">
        <v>71</v>
      </c>
      <c r="AL25" s="89" t="s">
        <v>72</v>
      </c>
    </row>
    <row r="26" spans="10:38">
      <c r="AF26" s="89" t="s">
        <v>73</v>
      </c>
      <c r="AL26" s="89" t="s">
        <v>74</v>
      </c>
    </row>
    <row r="27" spans="10:38">
      <c r="AF27" s="89" t="s">
        <v>75</v>
      </c>
      <c r="AL27" s="89" t="s">
        <v>76</v>
      </c>
    </row>
    <row r="28" spans="10:38">
      <c r="AF28" s="89" t="s">
        <v>77</v>
      </c>
      <c r="AL28" s="89" t="s">
        <v>78</v>
      </c>
    </row>
    <row r="29" spans="10:38">
      <c r="AF29" s="89" t="s">
        <v>79</v>
      </c>
      <c r="AL29" s="89" t="s">
        <v>80</v>
      </c>
    </row>
    <row r="30" spans="10:38">
      <c r="AF30" s="89" t="s">
        <v>81</v>
      </c>
      <c r="AL30" s="89" t="s">
        <v>82</v>
      </c>
    </row>
    <row r="31" spans="10:38">
      <c r="AF31" s="89" t="s">
        <v>83</v>
      </c>
      <c r="AL31" s="89" t="s">
        <v>84</v>
      </c>
    </row>
  </sheetData>
  <pageMargins left="0.7" right="0.7" top="0.75" bottom="0.75" header="0.3" footer="0.3"/>
  <pageSetup orientation="portrait" verticalDpi="0" r:id="rId1"/>
  <tableParts count="2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</tablePart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3">
    <tabColor rgb="FFFF0000"/>
  </sheetPr>
  <dimension ref="B1:D4"/>
  <sheetViews>
    <sheetView showGridLines="0" view="pageBreakPreview" zoomScale="60" workbookViewId="0">
      <pane ySplit="4" topLeftCell="A20" activePane="bottomLeft" state="frozen"/>
      <selection pane="bottomLeft" activeCell="D43" sqref="D43"/>
    </sheetView>
  </sheetViews>
  <sheetFormatPr defaultRowHeight="15"/>
  <cols>
    <col min="1" max="1" width="9.140625" style="89"/>
    <col min="2" max="2" width="29.85546875" style="89" customWidth="1"/>
    <col min="3" max="3" width="61" style="89" customWidth="1"/>
    <col min="4" max="4" width="49.42578125" style="89" bestFit="1" customWidth="1"/>
    <col min="5" max="16384" width="9.140625" style="89"/>
  </cols>
  <sheetData>
    <row r="1" spans="2:4" ht="16.5">
      <c r="D1" s="90" t="s">
        <v>228</v>
      </c>
    </row>
    <row r="2" spans="2:4" ht="16.5">
      <c r="D2" s="90"/>
    </row>
    <row r="3" spans="2:4" ht="29.25" customHeight="1">
      <c r="B3" s="91" t="s">
        <v>130</v>
      </c>
      <c r="C3" s="91" t="s">
        <v>131</v>
      </c>
      <c r="D3" s="92" t="s">
        <v>132</v>
      </c>
    </row>
    <row r="4" spans="2:4" ht="29.25" customHeight="1">
      <c r="B4" s="178"/>
      <c r="C4" s="178"/>
      <c r="D4" s="179">
        <f>SUM(SUMIFS(DataEntry!$F$6:$F$497,DataEntry!$C$6:$C$497,(Balance!$C4)))</f>
        <v>0</v>
      </c>
    </row>
  </sheetData>
  <sheetProtection sheet="1" objects="1" scenarios="1"/>
  <dataValidations count="2">
    <dataValidation type="list" allowBlank="1" showInputMessage="1" showErrorMessage="1" sqref="C4">
      <formula1>INDIRECT(B4)</formula1>
    </dataValidation>
    <dataValidation type="list" allowBlank="1" showInputMessage="1" showErrorMessage="1" sqref="B4">
      <formula1>IF(C4="",MTSSSectors,INDIRECT("FakeRange"))</formula1>
    </dataValidation>
  </dataValidations>
  <hyperlinks>
    <hyperlink ref="D1" location="DataEntry!A1" tooltip="Back to Data Entry" display="DataEntry"/>
  </hyperlinks>
  <pageMargins left="1.45" right="0.7" top="0.75" bottom="0.75" header="0.3" footer="0.3"/>
  <pageSetup paperSize="5" scale="60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7">
    <tabColor theme="9" tint="-0.249977111117893"/>
  </sheetPr>
  <dimension ref="A1:AE51"/>
  <sheetViews>
    <sheetView showGridLines="0" showRowColHeaders="0" view="pageBreakPreview" zoomScale="77" zoomScaleSheetLayoutView="77" workbookViewId="0">
      <pane xSplit="2" ySplit="7" topLeftCell="C32" activePane="bottomRight" state="frozen"/>
      <selection activeCell="D15" sqref="D15"/>
      <selection pane="topRight" activeCell="D15" sqref="D15"/>
      <selection pane="bottomLeft" activeCell="D15" sqref="D15"/>
      <selection pane="bottomRight" activeCell="A3" sqref="A3:AD3"/>
    </sheetView>
  </sheetViews>
  <sheetFormatPr defaultRowHeight="15.75"/>
  <cols>
    <col min="1" max="1" width="13.85546875" style="200" customWidth="1"/>
    <col min="2" max="2" width="27.5703125" style="200" bestFit="1" customWidth="1"/>
    <col min="3" max="3" width="11.7109375" style="200" customWidth="1"/>
    <col min="4" max="4" width="11.7109375" style="203" customWidth="1"/>
    <col min="5" max="5" width="13" style="203" customWidth="1"/>
    <col min="6" max="10" width="12.5703125" style="203" customWidth="1"/>
    <col min="11" max="11" width="11.7109375" style="203" customWidth="1"/>
    <col min="12" max="12" width="12.5703125" style="203" customWidth="1"/>
    <col min="13" max="13" width="13.5703125" style="203" customWidth="1"/>
    <col min="14" max="14" width="12.85546875" style="203" customWidth="1"/>
    <col min="15" max="15" width="11.7109375" style="203" customWidth="1"/>
    <col min="16" max="16" width="12.85546875" style="203" customWidth="1"/>
    <col min="17" max="17" width="11.7109375" style="200" customWidth="1"/>
    <col min="18" max="18" width="12.85546875" style="200" customWidth="1"/>
    <col min="19" max="19" width="11.7109375" style="200" customWidth="1"/>
    <col min="20" max="20" width="12.85546875" style="200" customWidth="1"/>
    <col min="21" max="21" width="12.7109375" style="200" customWidth="1"/>
    <col min="22" max="26" width="12.85546875" style="200" customWidth="1"/>
    <col min="27" max="27" width="14.5703125" style="204" bestFit="1" customWidth="1"/>
    <col min="28" max="29" width="14.5703125" style="204" customWidth="1"/>
    <col min="30" max="30" width="14.7109375" style="204" customWidth="1"/>
    <col min="31" max="31" width="3.140625" style="200" customWidth="1"/>
    <col min="32" max="256" width="9.140625" style="200"/>
    <col min="257" max="257" width="13.85546875" style="200" customWidth="1"/>
    <col min="258" max="258" width="17.42578125" style="200" customWidth="1"/>
    <col min="259" max="260" width="11.7109375" style="200" customWidth="1"/>
    <col min="261" max="261" width="13" style="200" customWidth="1"/>
    <col min="262" max="266" width="12.5703125" style="200" customWidth="1"/>
    <col min="267" max="267" width="11.7109375" style="200" customWidth="1"/>
    <col min="268" max="268" width="12.5703125" style="200" customWidth="1"/>
    <col min="269" max="269" width="13.5703125" style="200" customWidth="1"/>
    <col min="270" max="270" width="12.85546875" style="200" customWidth="1"/>
    <col min="271" max="271" width="11.7109375" style="200" customWidth="1"/>
    <col min="272" max="272" width="12.85546875" style="200" customWidth="1"/>
    <col min="273" max="273" width="11.7109375" style="200" customWidth="1"/>
    <col min="274" max="274" width="12.85546875" style="200" customWidth="1"/>
    <col min="275" max="275" width="11.7109375" style="200" customWidth="1"/>
    <col min="276" max="276" width="12.85546875" style="200" customWidth="1"/>
    <col min="277" max="277" width="12.7109375" style="200" customWidth="1"/>
    <col min="278" max="282" width="12.85546875" style="200" customWidth="1"/>
    <col min="283" max="283" width="14.5703125" style="200" bestFit="1" customWidth="1"/>
    <col min="284" max="285" width="14.5703125" style="200" customWidth="1"/>
    <col min="286" max="286" width="14.7109375" style="200" customWidth="1"/>
    <col min="287" max="287" width="3.140625" style="200" customWidth="1"/>
    <col min="288" max="512" width="9.140625" style="200"/>
    <col min="513" max="513" width="13.85546875" style="200" customWidth="1"/>
    <col min="514" max="514" width="17.42578125" style="200" customWidth="1"/>
    <col min="515" max="516" width="11.7109375" style="200" customWidth="1"/>
    <col min="517" max="517" width="13" style="200" customWidth="1"/>
    <col min="518" max="522" width="12.5703125" style="200" customWidth="1"/>
    <col min="523" max="523" width="11.7109375" style="200" customWidth="1"/>
    <col min="524" max="524" width="12.5703125" style="200" customWidth="1"/>
    <col min="525" max="525" width="13.5703125" style="200" customWidth="1"/>
    <col min="526" max="526" width="12.85546875" style="200" customWidth="1"/>
    <col min="527" max="527" width="11.7109375" style="200" customWidth="1"/>
    <col min="528" max="528" width="12.85546875" style="200" customWidth="1"/>
    <col min="529" max="529" width="11.7109375" style="200" customWidth="1"/>
    <col min="530" max="530" width="12.85546875" style="200" customWidth="1"/>
    <col min="531" max="531" width="11.7109375" style="200" customWidth="1"/>
    <col min="532" max="532" width="12.85546875" style="200" customWidth="1"/>
    <col min="533" max="533" width="12.7109375" style="200" customWidth="1"/>
    <col min="534" max="538" width="12.85546875" style="200" customWidth="1"/>
    <col min="539" max="539" width="14.5703125" style="200" bestFit="1" customWidth="1"/>
    <col min="540" max="541" width="14.5703125" style="200" customWidth="1"/>
    <col min="542" max="542" width="14.7109375" style="200" customWidth="1"/>
    <col min="543" max="543" width="3.140625" style="200" customWidth="1"/>
    <col min="544" max="768" width="9.140625" style="200"/>
    <col min="769" max="769" width="13.85546875" style="200" customWidth="1"/>
    <col min="770" max="770" width="17.42578125" style="200" customWidth="1"/>
    <col min="771" max="772" width="11.7109375" style="200" customWidth="1"/>
    <col min="773" max="773" width="13" style="200" customWidth="1"/>
    <col min="774" max="778" width="12.5703125" style="200" customWidth="1"/>
    <col min="779" max="779" width="11.7109375" style="200" customWidth="1"/>
    <col min="780" max="780" width="12.5703125" style="200" customWidth="1"/>
    <col min="781" max="781" width="13.5703125" style="200" customWidth="1"/>
    <col min="782" max="782" width="12.85546875" style="200" customWidth="1"/>
    <col min="783" max="783" width="11.7109375" style="200" customWidth="1"/>
    <col min="784" max="784" width="12.85546875" style="200" customWidth="1"/>
    <col min="785" max="785" width="11.7109375" style="200" customWidth="1"/>
    <col min="786" max="786" width="12.85546875" style="200" customWidth="1"/>
    <col min="787" max="787" width="11.7109375" style="200" customWidth="1"/>
    <col min="788" max="788" width="12.85546875" style="200" customWidth="1"/>
    <col min="789" max="789" width="12.7109375" style="200" customWidth="1"/>
    <col min="790" max="794" width="12.85546875" style="200" customWidth="1"/>
    <col min="795" max="795" width="14.5703125" style="200" bestFit="1" customWidth="1"/>
    <col min="796" max="797" width="14.5703125" style="200" customWidth="1"/>
    <col min="798" max="798" width="14.7109375" style="200" customWidth="1"/>
    <col min="799" max="799" width="3.140625" style="200" customWidth="1"/>
    <col min="800" max="1024" width="9.140625" style="200"/>
    <col min="1025" max="1025" width="13.85546875" style="200" customWidth="1"/>
    <col min="1026" max="1026" width="17.42578125" style="200" customWidth="1"/>
    <col min="1027" max="1028" width="11.7109375" style="200" customWidth="1"/>
    <col min="1029" max="1029" width="13" style="200" customWidth="1"/>
    <col min="1030" max="1034" width="12.5703125" style="200" customWidth="1"/>
    <col min="1035" max="1035" width="11.7109375" style="200" customWidth="1"/>
    <col min="1036" max="1036" width="12.5703125" style="200" customWidth="1"/>
    <col min="1037" max="1037" width="13.5703125" style="200" customWidth="1"/>
    <col min="1038" max="1038" width="12.85546875" style="200" customWidth="1"/>
    <col min="1039" max="1039" width="11.7109375" style="200" customWidth="1"/>
    <col min="1040" max="1040" width="12.85546875" style="200" customWidth="1"/>
    <col min="1041" max="1041" width="11.7109375" style="200" customWidth="1"/>
    <col min="1042" max="1042" width="12.85546875" style="200" customWidth="1"/>
    <col min="1043" max="1043" width="11.7109375" style="200" customWidth="1"/>
    <col min="1044" max="1044" width="12.85546875" style="200" customWidth="1"/>
    <col min="1045" max="1045" width="12.7109375" style="200" customWidth="1"/>
    <col min="1046" max="1050" width="12.85546875" style="200" customWidth="1"/>
    <col min="1051" max="1051" width="14.5703125" style="200" bestFit="1" customWidth="1"/>
    <col min="1052" max="1053" width="14.5703125" style="200" customWidth="1"/>
    <col min="1054" max="1054" width="14.7109375" style="200" customWidth="1"/>
    <col min="1055" max="1055" width="3.140625" style="200" customWidth="1"/>
    <col min="1056" max="1280" width="9.140625" style="200"/>
    <col min="1281" max="1281" width="13.85546875" style="200" customWidth="1"/>
    <col min="1282" max="1282" width="17.42578125" style="200" customWidth="1"/>
    <col min="1283" max="1284" width="11.7109375" style="200" customWidth="1"/>
    <col min="1285" max="1285" width="13" style="200" customWidth="1"/>
    <col min="1286" max="1290" width="12.5703125" style="200" customWidth="1"/>
    <col min="1291" max="1291" width="11.7109375" style="200" customWidth="1"/>
    <col min="1292" max="1292" width="12.5703125" style="200" customWidth="1"/>
    <col min="1293" max="1293" width="13.5703125" style="200" customWidth="1"/>
    <col min="1294" max="1294" width="12.85546875" style="200" customWidth="1"/>
    <col min="1295" max="1295" width="11.7109375" style="200" customWidth="1"/>
    <col min="1296" max="1296" width="12.85546875" style="200" customWidth="1"/>
    <col min="1297" max="1297" width="11.7109375" style="200" customWidth="1"/>
    <col min="1298" max="1298" width="12.85546875" style="200" customWidth="1"/>
    <col min="1299" max="1299" width="11.7109375" style="200" customWidth="1"/>
    <col min="1300" max="1300" width="12.85546875" style="200" customWidth="1"/>
    <col min="1301" max="1301" width="12.7109375" style="200" customWidth="1"/>
    <col min="1302" max="1306" width="12.85546875" style="200" customWidth="1"/>
    <col min="1307" max="1307" width="14.5703125" style="200" bestFit="1" customWidth="1"/>
    <col min="1308" max="1309" width="14.5703125" style="200" customWidth="1"/>
    <col min="1310" max="1310" width="14.7109375" style="200" customWidth="1"/>
    <col min="1311" max="1311" width="3.140625" style="200" customWidth="1"/>
    <col min="1312" max="1536" width="9.140625" style="200"/>
    <col min="1537" max="1537" width="13.85546875" style="200" customWidth="1"/>
    <col min="1538" max="1538" width="17.42578125" style="200" customWidth="1"/>
    <col min="1539" max="1540" width="11.7109375" style="200" customWidth="1"/>
    <col min="1541" max="1541" width="13" style="200" customWidth="1"/>
    <col min="1542" max="1546" width="12.5703125" style="200" customWidth="1"/>
    <col min="1547" max="1547" width="11.7109375" style="200" customWidth="1"/>
    <col min="1548" max="1548" width="12.5703125" style="200" customWidth="1"/>
    <col min="1549" max="1549" width="13.5703125" style="200" customWidth="1"/>
    <col min="1550" max="1550" width="12.85546875" style="200" customWidth="1"/>
    <col min="1551" max="1551" width="11.7109375" style="200" customWidth="1"/>
    <col min="1552" max="1552" width="12.85546875" style="200" customWidth="1"/>
    <col min="1553" max="1553" width="11.7109375" style="200" customWidth="1"/>
    <col min="1554" max="1554" width="12.85546875" style="200" customWidth="1"/>
    <col min="1555" max="1555" width="11.7109375" style="200" customWidth="1"/>
    <col min="1556" max="1556" width="12.85546875" style="200" customWidth="1"/>
    <col min="1557" max="1557" width="12.7109375" style="200" customWidth="1"/>
    <col min="1558" max="1562" width="12.85546875" style="200" customWidth="1"/>
    <col min="1563" max="1563" width="14.5703125" style="200" bestFit="1" customWidth="1"/>
    <col min="1564" max="1565" width="14.5703125" style="200" customWidth="1"/>
    <col min="1566" max="1566" width="14.7109375" style="200" customWidth="1"/>
    <col min="1567" max="1567" width="3.140625" style="200" customWidth="1"/>
    <col min="1568" max="1792" width="9.140625" style="200"/>
    <col min="1793" max="1793" width="13.85546875" style="200" customWidth="1"/>
    <col min="1794" max="1794" width="17.42578125" style="200" customWidth="1"/>
    <col min="1795" max="1796" width="11.7109375" style="200" customWidth="1"/>
    <col min="1797" max="1797" width="13" style="200" customWidth="1"/>
    <col min="1798" max="1802" width="12.5703125" style="200" customWidth="1"/>
    <col min="1803" max="1803" width="11.7109375" style="200" customWidth="1"/>
    <col min="1804" max="1804" width="12.5703125" style="200" customWidth="1"/>
    <col min="1805" max="1805" width="13.5703125" style="200" customWidth="1"/>
    <col min="1806" max="1806" width="12.85546875" style="200" customWidth="1"/>
    <col min="1807" max="1807" width="11.7109375" style="200" customWidth="1"/>
    <col min="1808" max="1808" width="12.85546875" style="200" customWidth="1"/>
    <col min="1809" max="1809" width="11.7109375" style="200" customWidth="1"/>
    <col min="1810" max="1810" width="12.85546875" style="200" customWidth="1"/>
    <col min="1811" max="1811" width="11.7109375" style="200" customWidth="1"/>
    <col min="1812" max="1812" width="12.85546875" style="200" customWidth="1"/>
    <col min="1813" max="1813" width="12.7109375" style="200" customWidth="1"/>
    <col min="1814" max="1818" width="12.85546875" style="200" customWidth="1"/>
    <col min="1819" max="1819" width="14.5703125" style="200" bestFit="1" customWidth="1"/>
    <col min="1820" max="1821" width="14.5703125" style="200" customWidth="1"/>
    <col min="1822" max="1822" width="14.7109375" style="200" customWidth="1"/>
    <col min="1823" max="1823" width="3.140625" style="200" customWidth="1"/>
    <col min="1824" max="2048" width="9.140625" style="200"/>
    <col min="2049" max="2049" width="13.85546875" style="200" customWidth="1"/>
    <col min="2050" max="2050" width="17.42578125" style="200" customWidth="1"/>
    <col min="2051" max="2052" width="11.7109375" style="200" customWidth="1"/>
    <col min="2053" max="2053" width="13" style="200" customWidth="1"/>
    <col min="2054" max="2058" width="12.5703125" style="200" customWidth="1"/>
    <col min="2059" max="2059" width="11.7109375" style="200" customWidth="1"/>
    <col min="2060" max="2060" width="12.5703125" style="200" customWidth="1"/>
    <col min="2061" max="2061" width="13.5703125" style="200" customWidth="1"/>
    <col min="2062" max="2062" width="12.85546875" style="200" customWidth="1"/>
    <col min="2063" max="2063" width="11.7109375" style="200" customWidth="1"/>
    <col min="2064" max="2064" width="12.85546875" style="200" customWidth="1"/>
    <col min="2065" max="2065" width="11.7109375" style="200" customWidth="1"/>
    <col min="2066" max="2066" width="12.85546875" style="200" customWidth="1"/>
    <col min="2067" max="2067" width="11.7109375" style="200" customWidth="1"/>
    <col min="2068" max="2068" width="12.85546875" style="200" customWidth="1"/>
    <col min="2069" max="2069" width="12.7109375" style="200" customWidth="1"/>
    <col min="2070" max="2074" width="12.85546875" style="200" customWidth="1"/>
    <col min="2075" max="2075" width="14.5703125" style="200" bestFit="1" customWidth="1"/>
    <col min="2076" max="2077" width="14.5703125" style="200" customWidth="1"/>
    <col min="2078" max="2078" width="14.7109375" style="200" customWidth="1"/>
    <col min="2079" max="2079" width="3.140625" style="200" customWidth="1"/>
    <col min="2080" max="2304" width="9.140625" style="200"/>
    <col min="2305" max="2305" width="13.85546875" style="200" customWidth="1"/>
    <col min="2306" max="2306" width="17.42578125" style="200" customWidth="1"/>
    <col min="2307" max="2308" width="11.7109375" style="200" customWidth="1"/>
    <col min="2309" max="2309" width="13" style="200" customWidth="1"/>
    <col min="2310" max="2314" width="12.5703125" style="200" customWidth="1"/>
    <col min="2315" max="2315" width="11.7109375" style="200" customWidth="1"/>
    <col min="2316" max="2316" width="12.5703125" style="200" customWidth="1"/>
    <col min="2317" max="2317" width="13.5703125" style="200" customWidth="1"/>
    <col min="2318" max="2318" width="12.85546875" style="200" customWidth="1"/>
    <col min="2319" max="2319" width="11.7109375" style="200" customWidth="1"/>
    <col min="2320" max="2320" width="12.85546875" style="200" customWidth="1"/>
    <col min="2321" max="2321" width="11.7109375" style="200" customWidth="1"/>
    <col min="2322" max="2322" width="12.85546875" style="200" customWidth="1"/>
    <col min="2323" max="2323" width="11.7109375" style="200" customWidth="1"/>
    <col min="2324" max="2324" width="12.85546875" style="200" customWidth="1"/>
    <col min="2325" max="2325" width="12.7109375" style="200" customWidth="1"/>
    <col min="2326" max="2330" width="12.85546875" style="200" customWidth="1"/>
    <col min="2331" max="2331" width="14.5703125" style="200" bestFit="1" customWidth="1"/>
    <col min="2332" max="2333" width="14.5703125" style="200" customWidth="1"/>
    <col min="2334" max="2334" width="14.7109375" style="200" customWidth="1"/>
    <col min="2335" max="2335" width="3.140625" style="200" customWidth="1"/>
    <col min="2336" max="2560" width="9.140625" style="200"/>
    <col min="2561" max="2561" width="13.85546875" style="200" customWidth="1"/>
    <col min="2562" max="2562" width="17.42578125" style="200" customWidth="1"/>
    <col min="2563" max="2564" width="11.7109375" style="200" customWidth="1"/>
    <col min="2565" max="2565" width="13" style="200" customWidth="1"/>
    <col min="2566" max="2570" width="12.5703125" style="200" customWidth="1"/>
    <col min="2571" max="2571" width="11.7109375" style="200" customWidth="1"/>
    <col min="2572" max="2572" width="12.5703125" style="200" customWidth="1"/>
    <col min="2573" max="2573" width="13.5703125" style="200" customWidth="1"/>
    <col min="2574" max="2574" width="12.85546875" style="200" customWidth="1"/>
    <col min="2575" max="2575" width="11.7109375" style="200" customWidth="1"/>
    <col min="2576" max="2576" width="12.85546875" style="200" customWidth="1"/>
    <col min="2577" max="2577" width="11.7109375" style="200" customWidth="1"/>
    <col min="2578" max="2578" width="12.85546875" style="200" customWidth="1"/>
    <col min="2579" max="2579" width="11.7109375" style="200" customWidth="1"/>
    <col min="2580" max="2580" width="12.85546875" style="200" customWidth="1"/>
    <col min="2581" max="2581" width="12.7109375" style="200" customWidth="1"/>
    <col min="2582" max="2586" width="12.85546875" style="200" customWidth="1"/>
    <col min="2587" max="2587" width="14.5703125" style="200" bestFit="1" customWidth="1"/>
    <col min="2588" max="2589" width="14.5703125" style="200" customWidth="1"/>
    <col min="2590" max="2590" width="14.7109375" style="200" customWidth="1"/>
    <col min="2591" max="2591" width="3.140625" style="200" customWidth="1"/>
    <col min="2592" max="2816" width="9.140625" style="200"/>
    <col min="2817" max="2817" width="13.85546875" style="200" customWidth="1"/>
    <col min="2818" max="2818" width="17.42578125" style="200" customWidth="1"/>
    <col min="2819" max="2820" width="11.7109375" style="200" customWidth="1"/>
    <col min="2821" max="2821" width="13" style="200" customWidth="1"/>
    <col min="2822" max="2826" width="12.5703125" style="200" customWidth="1"/>
    <col min="2827" max="2827" width="11.7109375" style="200" customWidth="1"/>
    <col min="2828" max="2828" width="12.5703125" style="200" customWidth="1"/>
    <col min="2829" max="2829" width="13.5703125" style="200" customWidth="1"/>
    <col min="2830" max="2830" width="12.85546875" style="200" customWidth="1"/>
    <col min="2831" max="2831" width="11.7109375" style="200" customWidth="1"/>
    <col min="2832" max="2832" width="12.85546875" style="200" customWidth="1"/>
    <col min="2833" max="2833" width="11.7109375" style="200" customWidth="1"/>
    <col min="2834" max="2834" width="12.85546875" style="200" customWidth="1"/>
    <col min="2835" max="2835" width="11.7109375" style="200" customWidth="1"/>
    <col min="2836" max="2836" width="12.85546875" style="200" customWidth="1"/>
    <col min="2837" max="2837" width="12.7109375" style="200" customWidth="1"/>
    <col min="2838" max="2842" width="12.85546875" style="200" customWidth="1"/>
    <col min="2843" max="2843" width="14.5703125" style="200" bestFit="1" customWidth="1"/>
    <col min="2844" max="2845" width="14.5703125" style="200" customWidth="1"/>
    <col min="2846" max="2846" width="14.7109375" style="200" customWidth="1"/>
    <col min="2847" max="2847" width="3.140625" style="200" customWidth="1"/>
    <col min="2848" max="3072" width="9.140625" style="200"/>
    <col min="3073" max="3073" width="13.85546875" style="200" customWidth="1"/>
    <col min="3074" max="3074" width="17.42578125" style="200" customWidth="1"/>
    <col min="3075" max="3076" width="11.7109375" style="200" customWidth="1"/>
    <col min="3077" max="3077" width="13" style="200" customWidth="1"/>
    <col min="3078" max="3082" width="12.5703125" style="200" customWidth="1"/>
    <col min="3083" max="3083" width="11.7109375" style="200" customWidth="1"/>
    <col min="3084" max="3084" width="12.5703125" style="200" customWidth="1"/>
    <col min="3085" max="3085" width="13.5703125" style="200" customWidth="1"/>
    <col min="3086" max="3086" width="12.85546875" style="200" customWidth="1"/>
    <col min="3087" max="3087" width="11.7109375" style="200" customWidth="1"/>
    <col min="3088" max="3088" width="12.85546875" style="200" customWidth="1"/>
    <col min="3089" max="3089" width="11.7109375" style="200" customWidth="1"/>
    <col min="3090" max="3090" width="12.85546875" style="200" customWidth="1"/>
    <col min="3091" max="3091" width="11.7109375" style="200" customWidth="1"/>
    <col min="3092" max="3092" width="12.85546875" style="200" customWidth="1"/>
    <col min="3093" max="3093" width="12.7109375" style="200" customWidth="1"/>
    <col min="3094" max="3098" width="12.85546875" style="200" customWidth="1"/>
    <col min="3099" max="3099" width="14.5703125" style="200" bestFit="1" customWidth="1"/>
    <col min="3100" max="3101" width="14.5703125" style="200" customWidth="1"/>
    <col min="3102" max="3102" width="14.7109375" style="200" customWidth="1"/>
    <col min="3103" max="3103" width="3.140625" style="200" customWidth="1"/>
    <col min="3104" max="3328" width="9.140625" style="200"/>
    <col min="3329" max="3329" width="13.85546875" style="200" customWidth="1"/>
    <col min="3330" max="3330" width="17.42578125" style="200" customWidth="1"/>
    <col min="3331" max="3332" width="11.7109375" style="200" customWidth="1"/>
    <col min="3333" max="3333" width="13" style="200" customWidth="1"/>
    <col min="3334" max="3338" width="12.5703125" style="200" customWidth="1"/>
    <col min="3339" max="3339" width="11.7109375" style="200" customWidth="1"/>
    <col min="3340" max="3340" width="12.5703125" style="200" customWidth="1"/>
    <col min="3341" max="3341" width="13.5703125" style="200" customWidth="1"/>
    <col min="3342" max="3342" width="12.85546875" style="200" customWidth="1"/>
    <col min="3343" max="3343" width="11.7109375" style="200" customWidth="1"/>
    <col min="3344" max="3344" width="12.85546875" style="200" customWidth="1"/>
    <col min="3345" max="3345" width="11.7109375" style="200" customWidth="1"/>
    <col min="3346" max="3346" width="12.85546875" style="200" customWidth="1"/>
    <col min="3347" max="3347" width="11.7109375" style="200" customWidth="1"/>
    <col min="3348" max="3348" width="12.85546875" style="200" customWidth="1"/>
    <col min="3349" max="3349" width="12.7109375" style="200" customWidth="1"/>
    <col min="3350" max="3354" width="12.85546875" style="200" customWidth="1"/>
    <col min="3355" max="3355" width="14.5703125" style="200" bestFit="1" customWidth="1"/>
    <col min="3356" max="3357" width="14.5703125" style="200" customWidth="1"/>
    <col min="3358" max="3358" width="14.7109375" style="200" customWidth="1"/>
    <col min="3359" max="3359" width="3.140625" style="200" customWidth="1"/>
    <col min="3360" max="3584" width="9.140625" style="200"/>
    <col min="3585" max="3585" width="13.85546875" style="200" customWidth="1"/>
    <col min="3586" max="3586" width="17.42578125" style="200" customWidth="1"/>
    <col min="3587" max="3588" width="11.7109375" style="200" customWidth="1"/>
    <col min="3589" max="3589" width="13" style="200" customWidth="1"/>
    <col min="3590" max="3594" width="12.5703125" style="200" customWidth="1"/>
    <col min="3595" max="3595" width="11.7109375" style="200" customWidth="1"/>
    <col min="3596" max="3596" width="12.5703125" style="200" customWidth="1"/>
    <col min="3597" max="3597" width="13.5703125" style="200" customWidth="1"/>
    <col min="3598" max="3598" width="12.85546875" style="200" customWidth="1"/>
    <col min="3599" max="3599" width="11.7109375" style="200" customWidth="1"/>
    <col min="3600" max="3600" width="12.85546875" style="200" customWidth="1"/>
    <col min="3601" max="3601" width="11.7109375" style="200" customWidth="1"/>
    <col min="3602" max="3602" width="12.85546875" style="200" customWidth="1"/>
    <col min="3603" max="3603" width="11.7109375" style="200" customWidth="1"/>
    <col min="3604" max="3604" width="12.85546875" style="200" customWidth="1"/>
    <col min="3605" max="3605" width="12.7109375" style="200" customWidth="1"/>
    <col min="3606" max="3610" width="12.85546875" style="200" customWidth="1"/>
    <col min="3611" max="3611" width="14.5703125" style="200" bestFit="1" customWidth="1"/>
    <col min="3612" max="3613" width="14.5703125" style="200" customWidth="1"/>
    <col min="3614" max="3614" width="14.7109375" style="200" customWidth="1"/>
    <col min="3615" max="3615" width="3.140625" style="200" customWidth="1"/>
    <col min="3616" max="3840" width="9.140625" style="200"/>
    <col min="3841" max="3841" width="13.85546875" style="200" customWidth="1"/>
    <col min="3842" max="3842" width="17.42578125" style="200" customWidth="1"/>
    <col min="3843" max="3844" width="11.7109375" style="200" customWidth="1"/>
    <col min="3845" max="3845" width="13" style="200" customWidth="1"/>
    <col min="3846" max="3850" width="12.5703125" style="200" customWidth="1"/>
    <col min="3851" max="3851" width="11.7109375" style="200" customWidth="1"/>
    <col min="3852" max="3852" width="12.5703125" style="200" customWidth="1"/>
    <col min="3853" max="3853" width="13.5703125" style="200" customWidth="1"/>
    <col min="3854" max="3854" width="12.85546875" style="200" customWidth="1"/>
    <col min="3855" max="3855" width="11.7109375" style="200" customWidth="1"/>
    <col min="3856" max="3856" width="12.85546875" style="200" customWidth="1"/>
    <col min="3857" max="3857" width="11.7109375" style="200" customWidth="1"/>
    <col min="3858" max="3858" width="12.85546875" style="200" customWidth="1"/>
    <col min="3859" max="3859" width="11.7109375" style="200" customWidth="1"/>
    <col min="3860" max="3860" width="12.85546875" style="200" customWidth="1"/>
    <col min="3861" max="3861" width="12.7109375" style="200" customWidth="1"/>
    <col min="3862" max="3866" width="12.85546875" style="200" customWidth="1"/>
    <col min="3867" max="3867" width="14.5703125" style="200" bestFit="1" customWidth="1"/>
    <col min="3868" max="3869" width="14.5703125" style="200" customWidth="1"/>
    <col min="3870" max="3870" width="14.7109375" style="200" customWidth="1"/>
    <col min="3871" max="3871" width="3.140625" style="200" customWidth="1"/>
    <col min="3872" max="4096" width="9.140625" style="200"/>
    <col min="4097" max="4097" width="13.85546875" style="200" customWidth="1"/>
    <col min="4098" max="4098" width="17.42578125" style="200" customWidth="1"/>
    <col min="4099" max="4100" width="11.7109375" style="200" customWidth="1"/>
    <col min="4101" max="4101" width="13" style="200" customWidth="1"/>
    <col min="4102" max="4106" width="12.5703125" style="200" customWidth="1"/>
    <col min="4107" max="4107" width="11.7109375" style="200" customWidth="1"/>
    <col min="4108" max="4108" width="12.5703125" style="200" customWidth="1"/>
    <col min="4109" max="4109" width="13.5703125" style="200" customWidth="1"/>
    <col min="4110" max="4110" width="12.85546875" style="200" customWidth="1"/>
    <col min="4111" max="4111" width="11.7109375" style="200" customWidth="1"/>
    <col min="4112" max="4112" width="12.85546875" style="200" customWidth="1"/>
    <col min="4113" max="4113" width="11.7109375" style="200" customWidth="1"/>
    <col min="4114" max="4114" width="12.85546875" style="200" customWidth="1"/>
    <col min="4115" max="4115" width="11.7109375" style="200" customWidth="1"/>
    <col min="4116" max="4116" width="12.85546875" style="200" customWidth="1"/>
    <col min="4117" max="4117" width="12.7109375" style="200" customWidth="1"/>
    <col min="4118" max="4122" width="12.85546875" style="200" customWidth="1"/>
    <col min="4123" max="4123" width="14.5703125" style="200" bestFit="1" customWidth="1"/>
    <col min="4124" max="4125" width="14.5703125" style="200" customWidth="1"/>
    <col min="4126" max="4126" width="14.7109375" style="200" customWidth="1"/>
    <col min="4127" max="4127" width="3.140625" style="200" customWidth="1"/>
    <col min="4128" max="4352" width="9.140625" style="200"/>
    <col min="4353" max="4353" width="13.85546875" style="200" customWidth="1"/>
    <col min="4354" max="4354" width="17.42578125" style="200" customWidth="1"/>
    <col min="4355" max="4356" width="11.7109375" style="200" customWidth="1"/>
    <col min="4357" max="4357" width="13" style="200" customWidth="1"/>
    <col min="4358" max="4362" width="12.5703125" style="200" customWidth="1"/>
    <col min="4363" max="4363" width="11.7109375" style="200" customWidth="1"/>
    <col min="4364" max="4364" width="12.5703125" style="200" customWidth="1"/>
    <col min="4365" max="4365" width="13.5703125" style="200" customWidth="1"/>
    <col min="4366" max="4366" width="12.85546875" style="200" customWidth="1"/>
    <col min="4367" max="4367" width="11.7109375" style="200" customWidth="1"/>
    <col min="4368" max="4368" width="12.85546875" style="200" customWidth="1"/>
    <col min="4369" max="4369" width="11.7109375" style="200" customWidth="1"/>
    <col min="4370" max="4370" width="12.85546875" style="200" customWidth="1"/>
    <col min="4371" max="4371" width="11.7109375" style="200" customWidth="1"/>
    <col min="4372" max="4372" width="12.85546875" style="200" customWidth="1"/>
    <col min="4373" max="4373" width="12.7109375" style="200" customWidth="1"/>
    <col min="4374" max="4378" width="12.85546875" style="200" customWidth="1"/>
    <col min="4379" max="4379" width="14.5703125" style="200" bestFit="1" customWidth="1"/>
    <col min="4380" max="4381" width="14.5703125" style="200" customWidth="1"/>
    <col min="4382" max="4382" width="14.7109375" style="200" customWidth="1"/>
    <col min="4383" max="4383" width="3.140625" style="200" customWidth="1"/>
    <col min="4384" max="4608" width="9.140625" style="200"/>
    <col min="4609" max="4609" width="13.85546875" style="200" customWidth="1"/>
    <col min="4610" max="4610" width="17.42578125" style="200" customWidth="1"/>
    <col min="4611" max="4612" width="11.7109375" style="200" customWidth="1"/>
    <col min="4613" max="4613" width="13" style="200" customWidth="1"/>
    <col min="4614" max="4618" width="12.5703125" style="200" customWidth="1"/>
    <col min="4619" max="4619" width="11.7109375" style="200" customWidth="1"/>
    <col min="4620" max="4620" width="12.5703125" style="200" customWidth="1"/>
    <col min="4621" max="4621" width="13.5703125" style="200" customWidth="1"/>
    <col min="4622" max="4622" width="12.85546875" style="200" customWidth="1"/>
    <col min="4623" max="4623" width="11.7109375" style="200" customWidth="1"/>
    <col min="4624" max="4624" width="12.85546875" style="200" customWidth="1"/>
    <col min="4625" max="4625" width="11.7109375" style="200" customWidth="1"/>
    <col min="4626" max="4626" width="12.85546875" style="200" customWidth="1"/>
    <col min="4627" max="4627" width="11.7109375" style="200" customWidth="1"/>
    <col min="4628" max="4628" width="12.85546875" style="200" customWidth="1"/>
    <col min="4629" max="4629" width="12.7109375" style="200" customWidth="1"/>
    <col min="4630" max="4634" width="12.85546875" style="200" customWidth="1"/>
    <col min="4635" max="4635" width="14.5703125" style="200" bestFit="1" customWidth="1"/>
    <col min="4636" max="4637" width="14.5703125" style="200" customWidth="1"/>
    <col min="4638" max="4638" width="14.7109375" style="200" customWidth="1"/>
    <col min="4639" max="4639" width="3.140625" style="200" customWidth="1"/>
    <col min="4640" max="4864" width="9.140625" style="200"/>
    <col min="4865" max="4865" width="13.85546875" style="200" customWidth="1"/>
    <col min="4866" max="4866" width="17.42578125" style="200" customWidth="1"/>
    <col min="4867" max="4868" width="11.7109375" style="200" customWidth="1"/>
    <col min="4869" max="4869" width="13" style="200" customWidth="1"/>
    <col min="4870" max="4874" width="12.5703125" style="200" customWidth="1"/>
    <col min="4875" max="4875" width="11.7109375" style="200" customWidth="1"/>
    <col min="4876" max="4876" width="12.5703125" style="200" customWidth="1"/>
    <col min="4877" max="4877" width="13.5703125" style="200" customWidth="1"/>
    <col min="4878" max="4878" width="12.85546875" style="200" customWidth="1"/>
    <col min="4879" max="4879" width="11.7109375" style="200" customWidth="1"/>
    <col min="4880" max="4880" width="12.85546875" style="200" customWidth="1"/>
    <col min="4881" max="4881" width="11.7109375" style="200" customWidth="1"/>
    <col min="4882" max="4882" width="12.85546875" style="200" customWidth="1"/>
    <col min="4883" max="4883" width="11.7109375" style="200" customWidth="1"/>
    <col min="4884" max="4884" width="12.85546875" style="200" customWidth="1"/>
    <col min="4885" max="4885" width="12.7109375" style="200" customWidth="1"/>
    <col min="4886" max="4890" width="12.85546875" style="200" customWidth="1"/>
    <col min="4891" max="4891" width="14.5703125" style="200" bestFit="1" customWidth="1"/>
    <col min="4892" max="4893" width="14.5703125" style="200" customWidth="1"/>
    <col min="4894" max="4894" width="14.7109375" style="200" customWidth="1"/>
    <col min="4895" max="4895" width="3.140625" style="200" customWidth="1"/>
    <col min="4896" max="5120" width="9.140625" style="200"/>
    <col min="5121" max="5121" width="13.85546875" style="200" customWidth="1"/>
    <col min="5122" max="5122" width="17.42578125" style="200" customWidth="1"/>
    <col min="5123" max="5124" width="11.7109375" style="200" customWidth="1"/>
    <col min="5125" max="5125" width="13" style="200" customWidth="1"/>
    <col min="5126" max="5130" width="12.5703125" style="200" customWidth="1"/>
    <col min="5131" max="5131" width="11.7109375" style="200" customWidth="1"/>
    <col min="5132" max="5132" width="12.5703125" style="200" customWidth="1"/>
    <col min="5133" max="5133" width="13.5703125" style="200" customWidth="1"/>
    <col min="5134" max="5134" width="12.85546875" style="200" customWidth="1"/>
    <col min="5135" max="5135" width="11.7109375" style="200" customWidth="1"/>
    <col min="5136" max="5136" width="12.85546875" style="200" customWidth="1"/>
    <col min="5137" max="5137" width="11.7109375" style="200" customWidth="1"/>
    <col min="5138" max="5138" width="12.85546875" style="200" customWidth="1"/>
    <col min="5139" max="5139" width="11.7109375" style="200" customWidth="1"/>
    <col min="5140" max="5140" width="12.85546875" style="200" customWidth="1"/>
    <col min="5141" max="5141" width="12.7109375" style="200" customWidth="1"/>
    <col min="5142" max="5146" width="12.85546875" style="200" customWidth="1"/>
    <col min="5147" max="5147" width="14.5703125" style="200" bestFit="1" customWidth="1"/>
    <col min="5148" max="5149" width="14.5703125" style="200" customWidth="1"/>
    <col min="5150" max="5150" width="14.7109375" style="200" customWidth="1"/>
    <col min="5151" max="5151" width="3.140625" style="200" customWidth="1"/>
    <col min="5152" max="5376" width="9.140625" style="200"/>
    <col min="5377" max="5377" width="13.85546875" style="200" customWidth="1"/>
    <col min="5378" max="5378" width="17.42578125" style="200" customWidth="1"/>
    <col min="5379" max="5380" width="11.7109375" style="200" customWidth="1"/>
    <col min="5381" max="5381" width="13" style="200" customWidth="1"/>
    <col min="5382" max="5386" width="12.5703125" style="200" customWidth="1"/>
    <col min="5387" max="5387" width="11.7109375" style="200" customWidth="1"/>
    <col min="5388" max="5388" width="12.5703125" style="200" customWidth="1"/>
    <col min="5389" max="5389" width="13.5703125" style="200" customWidth="1"/>
    <col min="5390" max="5390" width="12.85546875" style="200" customWidth="1"/>
    <col min="5391" max="5391" width="11.7109375" style="200" customWidth="1"/>
    <col min="5392" max="5392" width="12.85546875" style="200" customWidth="1"/>
    <col min="5393" max="5393" width="11.7109375" style="200" customWidth="1"/>
    <col min="5394" max="5394" width="12.85546875" style="200" customWidth="1"/>
    <col min="5395" max="5395" width="11.7109375" style="200" customWidth="1"/>
    <col min="5396" max="5396" width="12.85546875" style="200" customWidth="1"/>
    <col min="5397" max="5397" width="12.7109375" style="200" customWidth="1"/>
    <col min="5398" max="5402" width="12.85546875" style="200" customWidth="1"/>
    <col min="5403" max="5403" width="14.5703125" style="200" bestFit="1" customWidth="1"/>
    <col min="5404" max="5405" width="14.5703125" style="200" customWidth="1"/>
    <col min="5406" max="5406" width="14.7109375" style="200" customWidth="1"/>
    <col min="5407" max="5407" width="3.140625" style="200" customWidth="1"/>
    <col min="5408" max="5632" width="9.140625" style="200"/>
    <col min="5633" max="5633" width="13.85546875" style="200" customWidth="1"/>
    <col min="5634" max="5634" width="17.42578125" style="200" customWidth="1"/>
    <col min="5635" max="5636" width="11.7109375" style="200" customWidth="1"/>
    <col min="5637" max="5637" width="13" style="200" customWidth="1"/>
    <col min="5638" max="5642" width="12.5703125" style="200" customWidth="1"/>
    <col min="5643" max="5643" width="11.7109375" style="200" customWidth="1"/>
    <col min="5644" max="5644" width="12.5703125" style="200" customWidth="1"/>
    <col min="5645" max="5645" width="13.5703125" style="200" customWidth="1"/>
    <col min="5646" max="5646" width="12.85546875" style="200" customWidth="1"/>
    <col min="5647" max="5647" width="11.7109375" style="200" customWidth="1"/>
    <col min="5648" max="5648" width="12.85546875" style="200" customWidth="1"/>
    <col min="5649" max="5649" width="11.7109375" style="200" customWidth="1"/>
    <col min="5650" max="5650" width="12.85546875" style="200" customWidth="1"/>
    <col min="5651" max="5651" width="11.7109375" style="200" customWidth="1"/>
    <col min="5652" max="5652" width="12.85546875" style="200" customWidth="1"/>
    <col min="5653" max="5653" width="12.7109375" style="200" customWidth="1"/>
    <col min="5654" max="5658" width="12.85546875" style="200" customWidth="1"/>
    <col min="5659" max="5659" width="14.5703125" style="200" bestFit="1" customWidth="1"/>
    <col min="5660" max="5661" width="14.5703125" style="200" customWidth="1"/>
    <col min="5662" max="5662" width="14.7109375" style="200" customWidth="1"/>
    <col min="5663" max="5663" width="3.140625" style="200" customWidth="1"/>
    <col min="5664" max="5888" width="9.140625" style="200"/>
    <col min="5889" max="5889" width="13.85546875" style="200" customWidth="1"/>
    <col min="5890" max="5890" width="17.42578125" style="200" customWidth="1"/>
    <col min="5891" max="5892" width="11.7109375" style="200" customWidth="1"/>
    <col min="5893" max="5893" width="13" style="200" customWidth="1"/>
    <col min="5894" max="5898" width="12.5703125" style="200" customWidth="1"/>
    <col min="5899" max="5899" width="11.7109375" style="200" customWidth="1"/>
    <col min="5900" max="5900" width="12.5703125" style="200" customWidth="1"/>
    <col min="5901" max="5901" width="13.5703125" style="200" customWidth="1"/>
    <col min="5902" max="5902" width="12.85546875" style="200" customWidth="1"/>
    <col min="5903" max="5903" width="11.7109375" style="200" customWidth="1"/>
    <col min="5904" max="5904" width="12.85546875" style="200" customWidth="1"/>
    <col min="5905" max="5905" width="11.7109375" style="200" customWidth="1"/>
    <col min="5906" max="5906" width="12.85546875" style="200" customWidth="1"/>
    <col min="5907" max="5907" width="11.7109375" style="200" customWidth="1"/>
    <col min="5908" max="5908" width="12.85546875" style="200" customWidth="1"/>
    <col min="5909" max="5909" width="12.7109375" style="200" customWidth="1"/>
    <col min="5910" max="5914" width="12.85546875" style="200" customWidth="1"/>
    <col min="5915" max="5915" width="14.5703125" style="200" bestFit="1" customWidth="1"/>
    <col min="5916" max="5917" width="14.5703125" style="200" customWidth="1"/>
    <col min="5918" max="5918" width="14.7109375" style="200" customWidth="1"/>
    <col min="5919" max="5919" width="3.140625" style="200" customWidth="1"/>
    <col min="5920" max="6144" width="9.140625" style="200"/>
    <col min="6145" max="6145" width="13.85546875" style="200" customWidth="1"/>
    <col min="6146" max="6146" width="17.42578125" style="200" customWidth="1"/>
    <col min="6147" max="6148" width="11.7109375" style="200" customWidth="1"/>
    <col min="6149" max="6149" width="13" style="200" customWidth="1"/>
    <col min="6150" max="6154" width="12.5703125" style="200" customWidth="1"/>
    <col min="6155" max="6155" width="11.7109375" style="200" customWidth="1"/>
    <col min="6156" max="6156" width="12.5703125" style="200" customWidth="1"/>
    <col min="6157" max="6157" width="13.5703125" style="200" customWidth="1"/>
    <col min="6158" max="6158" width="12.85546875" style="200" customWidth="1"/>
    <col min="6159" max="6159" width="11.7109375" style="200" customWidth="1"/>
    <col min="6160" max="6160" width="12.85546875" style="200" customWidth="1"/>
    <col min="6161" max="6161" width="11.7109375" style="200" customWidth="1"/>
    <col min="6162" max="6162" width="12.85546875" style="200" customWidth="1"/>
    <col min="6163" max="6163" width="11.7109375" style="200" customWidth="1"/>
    <col min="6164" max="6164" width="12.85546875" style="200" customWidth="1"/>
    <col min="6165" max="6165" width="12.7109375" style="200" customWidth="1"/>
    <col min="6166" max="6170" width="12.85546875" style="200" customWidth="1"/>
    <col min="6171" max="6171" width="14.5703125" style="200" bestFit="1" customWidth="1"/>
    <col min="6172" max="6173" width="14.5703125" style="200" customWidth="1"/>
    <col min="6174" max="6174" width="14.7109375" style="200" customWidth="1"/>
    <col min="6175" max="6175" width="3.140625" style="200" customWidth="1"/>
    <col min="6176" max="6400" width="9.140625" style="200"/>
    <col min="6401" max="6401" width="13.85546875" style="200" customWidth="1"/>
    <col min="6402" max="6402" width="17.42578125" style="200" customWidth="1"/>
    <col min="6403" max="6404" width="11.7109375" style="200" customWidth="1"/>
    <col min="6405" max="6405" width="13" style="200" customWidth="1"/>
    <col min="6406" max="6410" width="12.5703125" style="200" customWidth="1"/>
    <col min="6411" max="6411" width="11.7109375" style="200" customWidth="1"/>
    <col min="6412" max="6412" width="12.5703125" style="200" customWidth="1"/>
    <col min="6413" max="6413" width="13.5703125" style="200" customWidth="1"/>
    <col min="6414" max="6414" width="12.85546875" style="200" customWidth="1"/>
    <col min="6415" max="6415" width="11.7109375" style="200" customWidth="1"/>
    <col min="6416" max="6416" width="12.85546875" style="200" customWidth="1"/>
    <col min="6417" max="6417" width="11.7109375" style="200" customWidth="1"/>
    <col min="6418" max="6418" width="12.85546875" style="200" customWidth="1"/>
    <col min="6419" max="6419" width="11.7109375" style="200" customWidth="1"/>
    <col min="6420" max="6420" width="12.85546875" style="200" customWidth="1"/>
    <col min="6421" max="6421" width="12.7109375" style="200" customWidth="1"/>
    <col min="6422" max="6426" width="12.85546875" style="200" customWidth="1"/>
    <col min="6427" max="6427" width="14.5703125" style="200" bestFit="1" customWidth="1"/>
    <col min="6428" max="6429" width="14.5703125" style="200" customWidth="1"/>
    <col min="6430" max="6430" width="14.7109375" style="200" customWidth="1"/>
    <col min="6431" max="6431" width="3.140625" style="200" customWidth="1"/>
    <col min="6432" max="6656" width="9.140625" style="200"/>
    <col min="6657" max="6657" width="13.85546875" style="200" customWidth="1"/>
    <col min="6658" max="6658" width="17.42578125" style="200" customWidth="1"/>
    <col min="6659" max="6660" width="11.7109375" style="200" customWidth="1"/>
    <col min="6661" max="6661" width="13" style="200" customWidth="1"/>
    <col min="6662" max="6666" width="12.5703125" style="200" customWidth="1"/>
    <col min="6667" max="6667" width="11.7109375" style="200" customWidth="1"/>
    <col min="6668" max="6668" width="12.5703125" style="200" customWidth="1"/>
    <col min="6669" max="6669" width="13.5703125" style="200" customWidth="1"/>
    <col min="6670" max="6670" width="12.85546875" style="200" customWidth="1"/>
    <col min="6671" max="6671" width="11.7109375" style="200" customWidth="1"/>
    <col min="6672" max="6672" width="12.85546875" style="200" customWidth="1"/>
    <col min="6673" max="6673" width="11.7109375" style="200" customWidth="1"/>
    <col min="6674" max="6674" width="12.85546875" style="200" customWidth="1"/>
    <col min="6675" max="6675" width="11.7109375" style="200" customWidth="1"/>
    <col min="6676" max="6676" width="12.85546875" style="200" customWidth="1"/>
    <col min="6677" max="6677" width="12.7109375" style="200" customWidth="1"/>
    <col min="6678" max="6682" width="12.85546875" style="200" customWidth="1"/>
    <col min="6683" max="6683" width="14.5703125" style="200" bestFit="1" customWidth="1"/>
    <col min="6684" max="6685" width="14.5703125" style="200" customWidth="1"/>
    <col min="6686" max="6686" width="14.7109375" style="200" customWidth="1"/>
    <col min="6687" max="6687" width="3.140625" style="200" customWidth="1"/>
    <col min="6688" max="6912" width="9.140625" style="200"/>
    <col min="6913" max="6913" width="13.85546875" style="200" customWidth="1"/>
    <col min="6914" max="6914" width="17.42578125" style="200" customWidth="1"/>
    <col min="6915" max="6916" width="11.7109375" style="200" customWidth="1"/>
    <col min="6917" max="6917" width="13" style="200" customWidth="1"/>
    <col min="6918" max="6922" width="12.5703125" style="200" customWidth="1"/>
    <col min="6923" max="6923" width="11.7109375" style="200" customWidth="1"/>
    <col min="6924" max="6924" width="12.5703125" style="200" customWidth="1"/>
    <col min="6925" max="6925" width="13.5703125" style="200" customWidth="1"/>
    <col min="6926" max="6926" width="12.85546875" style="200" customWidth="1"/>
    <col min="6927" max="6927" width="11.7109375" style="200" customWidth="1"/>
    <col min="6928" max="6928" width="12.85546875" style="200" customWidth="1"/>
    <col min="6929" max="6929" width="11.7109375" style="200" customWidth="1"/>
    <col min="6930" max="6930" width="12.85546875" style="200" customWidth="1"/>
    <col min="6931" max="6931" width="11.7109375" style="200" customWidth="1"/>
    <col min="6932" max="6932" width="12.85546875" style="200" customWidth="1"/>
    <col min="6933" max="6933" width="12.7109375" style="200" customWidth="1"/>
    <col min="6934" max="6938" width="12.85546875" style="200" customWidth="1"/>
    <col min="6939" max="6939" width="14.5703125" style="200" bestFit="1" customWidth="1"/>
    <col min="6940" max="6941" width="14.5703125" style="200" customWidth="1"/>
    <col min="6942" max="6942" width="14.7109375" style="200" customWidth="1"/>
    <col min="6943" max="6943" width="3.140625" style="200" customWidth="1"/>
    <col min="6944" max="7168" width="9.140625" style="200"/>
    <col min="7169" max="7169" width="13.85546875" style="200" customWidth="1"/>
    <col min="7170" max="7170" width="17.42578125" style="200" customWidth="1"/>
    <col min="7171" max="7172" width="11.7109375" style="200" customWidth="1"/>
    <col min="7173" max="7173" width="13" style="200" customWidth="1"/>
    <col min="7174" max="7178" width="12.5703125" style="200" customWidth="1"/>
    <col min="7179" max="7179" width="11.7109375" style="200" customWidth="1"/>
    <col min="7180" max="7180" width="12.5703125" style="200" customWidth="1"/>
    <col min="7181" max="7181" width="13.5703125" style="200" customWidth="1"/>
    <col min="7182" max="7182" width="12.85546875" style="200" customWidth="1"/>
    <col min="7183" max="7183" width="11.7109375" style="200" customWidth="1"/>
    <col min="7184" max="7184" width="12.85546875" style="200" customWidth="1"/>
    <col min="7185" max="7185" width="11.7109375" style="200" customWidth="1"/>
    <col min="7186" max="7186" width="12.85546875" style="200" customWidth="1"/>
    <col min="7187" max="7187" width="11.7109375" style="200" customWidth="1"/>
    <col min="7188" max="7188" width="12.85546875" style="200" customWidth="1"/>
    <col min="7189" max="7189" width="12.7109375" style="200" customWidth="1"/>
    <col min="7190" max="7194" width="12.85546875" style="200" customWidth="1"/>
    <col min="7195" max="7195" width="14.5703125" style="200" bestFit="1" customWidth="1"/>
    <col min="7196" max="7197" width="14.5703125" style="200" customWidth="1"/>
    <col min="7198" max="7198" width="14.7109375" style="200" customWidth="1"/>
    <col min="7199" max="7199" width="3.140625" style="200" customWidth="1"/>
    <col min="7200" max="7424" width="9.140625" style="200"/>
    <col min="7425" max="7425" width="13.85546875" style="200" customWidth="1"/>
    <col min="7426" max="7426" width="17.42578125" style="200" customWidth="1"/>
    <col min="7427" max="7428" width="11.7109375" style="200" customWidth="1"/>
    <col min="7429" max="7429" width="13" style="200" customWidth="1"/>
    <col min="7430" max="7434" width="12.5703125" style="200" customWidth="1"/>
    <col min="7435" max="7435" width="11.7109375" style="200" customWidth="1"/>
    <col min="7436" max="7436" width="12.5703125" style="200" customWidth="1"/>
    <col min="7437" max="7437" width="13.5703125" style="200" customWidth="1"/>
    <col min="7438" max="7438" width="12.85546875" style="200" customWidth="1"/>
    <col min="7439" max="7439" width="11.7109375" style="200" customWidth="1"/>
    <col min="7440" max="7440" width="12.85546875" style="200" customWidth="1"/>
    <col min="7441" max="7441" width="11.7109375" style="200" customWidth="1"/>
    <col min="7442" max="7442" width="12.85546875" style="200" customWidth="1"/>
    <col min="7443" max="7443" width="11.7109375" style="200" customWidth="1"/>
    <col min="7444" max="7444" width="12.85546875" style="200" customWidth="1"/>
    <col min="7445" max="7445" width="12.7109375" style="200" customWidth="1"/>
    <col min="7446" max="7450" width="12.85546875" style="200" customWidth="1"/>
    <col min="7451" max="7451" width="14.5703125" style="200" bestFit="1" customWidth="1"/>
    <col min="7452" max="7453" width="14.5703125" style="200" customWidth="1"/>
    <col min="7454" max="7454" width="14.7109375" style="200" customWidth="1"/>
    <col min="7455" max="7455" width="3.140625" style="200" customWidth="1"/>
    <col min="7456" max="7680" width="9.140625" style="200"/>
    <col min="7681" max="7681" width="13.85546875" style="200" customWidth="1"/>
    <col min="7682" max="7682" width="17.42578125" style="200" customWidth="1"/>
    <col min="7683" max="7684" width="11.7109375" style="200" customWidth="1"/>
    <col min="7685" max="7685" width="13" style="200" customWidth="1"/>
    <col min="7686" max="7690" width="12.5703125" style="200" customWidth="1"/>
    <col min="7691" max="7691" width="11.7109375" style="200" customWidth="1"/>
    <col min="7692" max="7692" width="12.5703125" style="200" customWidth="1"/>
    <col min="7693" max="7693" width="13.5703125" style="200" customWidth="1"/>
    <col min="7694" max="7694" width="12.85546875" style="200" customWidth="1"/>
    <col min="7695" max="7695" width="11.7109375" style="200" customWidth="1"/>
    <col min="7696" max="7696" width="12.85546875" style="200" customWidth="1"/>
    <col min="7697" max="7697" width="11.7109375" style="200" customWidth="1"/>
    <col min="7698" max="7698" width="12.85546875" style="200" customWidth="1"/>
    <col min="7699" max="7699" width="11.7109375" style="200" customWidth="1"/>
    <col min="7700" max="7700" width="12.85546875" style="200" customWidth="1"/>
    <col min="7701" max="7701" width="12.7109375" style="200" customWidth="1"/>
    <col min="7702" max="7706" width="12.85546875" style="200" customWidth="1"/>
    <col min="7707" max="7707" width="14.5703125" style="200" bestFit="1" customWidth="1"/>
    <col min="7708" max="7709" width="14.5703125" style="200" customWidth="1"/>
    <col min="7710" max="7710" width="14.7109375" style="200" customWidth="1"/>
    <col min="7711" max="7711" width="3.140625" style="200" customWidth="1"/>
    <col min="7712" max="7936" width="9.140625" style="200"/>
    <col min="7937" max="7937" width="13.85546875" style="200" customWidth="1"/>
    <col min="7938" max="7938" width="17.42578125" style="200" customWidth="1"/>
    <col min="7939" max="7940" width="11.7109375" style="200" customWidth="1"/>
    <col min="7941" max="7941" width="13" style="200" customWidth="1"/>
    <col min="7942" max="7946" width="12.5703125" style="200" customWidth="1"/>
    <col min="7947" max="7947" width="11.7109375" style="200" customWidth="1"/>
    <col min="7948" max="7948" width="12.5703125" style="200" customWidth="1"/>
    <col min="7949" max="7949" width="13.5703125" style="200" customWidth="1"/>
    <col min="7950" max="7950" width="12.85546875" style="200" customWidth="1"/>
    <col min="7951" max="7951" width="11.7109375" style="200" customWidth="1"/>
    <col min="7952" max="7952" width="12.85546875" style="200" customWidth="1"/>
    <col min="7953" max="7953" width="11.7109375" style="200" customWidth="1"/>
    <col min="7954" max="7954" width="12.85546875" style="200" customWidth="1"/>
    <col min="7955" max="7955" width="11.7109375" style="200" customWidth="1"/>
    <col min="7956" max="7956" width="12.85546875" style="200" customWidth="1"/>
    <col min="7957" max="7957" width="12.7109375" style="200" customWidth="1"/>
    <col min="7958" max="7962" width="12.85546875" style="200" customWidth="1"/>
    <col min="7963" max="7963" width="14.5703125" style="200" bestFit="1" customWidth="1"/>
    <col min="7964" max="7965" width="14.5703125" style="200" customWidth="1"/>
    <col min="7966" max="7966" width="14.7109375" style="200" customWidth="1"/>
    <col min="7967" max="7967" width="3.140625" style="200" customWidth="1"/>
    <col min="7968" max="8192" width="9.140625" style="200"/>
    <col min="8193" max="8193" width="13.85546875" style="200" customWidth="1"/>
    <col min="8194" max="8194" width="17.42578125" style="200" customWidth="1"/>
    <col min="8195" max="8196" width="11.7109375" style="200" customWidth="1"/>
    <col min="8197" max="8197" width="13" style="200" customWidth="1"/>
    <col min="8198" max="8202" width="12.5703125" style="200" customWidth="1"/>
    <col min="8203" max="8203" width="11.7109375" style="200" customWidth="1"/>
    <col min="8204" max="8204" width="12.5703125" style="200" customWidth="1"/>
    <col min="8205" max="8205" width="13.5703125" style="200" customWidth="1"/>
    <col min="8206" max="8206" width="12.85546875" style="200" customWidth="1"/>
    <col min="8207" max="8207" width="11.7109375" style="200" customWidth="1"/>
    <col min="8208" max="8208" width="12.85546875" style="200" customWidth="1"/>
    <col min="8209" max="8209" width="11.7109375" style="200" customWidth="1"/>
    <col min="8210" max="8210" width="12.85546875" style="200" customWidth="1"/>
    <col min="8211" max="8211" width="11.7109375" style="200" customWidth="1"/>
    <col min="8212" max="8212" width="12.85546875" style="200" customWidth="1"/>
    <col min="8213" max="8213" width="12.7109375" style="200" customWidth="1"/>
    <col min="8214" max="8218" width="12.85546875" style="200" customWidth="1"/>
    <col min="8219" max="8219" width="14.5703125" style="200" bestFit="1" customWidth="1"/>
    <col min="8220" max="8221" width="14.5703125" style="200" customWidth="1"/>
    <col min="8222" max="8222" width="14.7109375" style="200" customWidth="1"/>
    <col min="8223" max="8223" width="3.140625" style="200" customWidth="1"/>
    <col min="8224" max="8448" width="9.140625" style="200"/>
    <col min="8449" max="8449" width="13.85546875" style="200" customWidth="1"/>
    <col min="8450" max="8450" width="17.42578125" style="200" customWidth="1"/>
    <col min="8451" max="8452" width="11.7109375" style="200" customWidth="1"/>
    <col min="8453" max="8453" width="13" style="200" customWidth="1"/>
    <col min="8454" max="8458" width="12.5703125" style="200" customWidth="1"/>
    <col min="8459" max="8459" width="11.7109375" style="200" customWidth="1"/>
    <col min="8460" max="8460" width="12.5703125" style="200" customWidth="1"/>
    <col min="8461" max="8461" width="13.5703125" style="200" customWidth="1"/>
    <col min="8462" max="8462" width="12.85546875" style="200" customWidth="1"/>
    <col min="8463" max="8463" width="11.7109375" style="200" customWidth="1"/>
    <col min="8464" max="8464" width="12.85546875" style="200" customWidth="1"/>
    <col min="8465" max="8465" width="11.7109375" style="200" customWidth="1"/>
    <col min="8466" max="8466" width="12.85546875" style="200" customWidth="1"/>
    <col min="8467" max="8467" width="11.7109375" style="200" customWidth="1"/>
    <col min="8468" max="8468" width="12.85546875" style="200" customWidth="1"/>
    <col min="8469" max="8469" width="12.7109375" style="200" customWidth="1"/>
    <col min="8470" max="8474" width="12.85546875" style="200" customWidth="1"/>
    <col min="8475" max="8475" width="14.5703125" style="200" bestFit="1" customWidth="1"/>
    <col min="8476" max="8477" width="14.5703125" style="200" customWidth="1"/>
    <col min="8478" max="8478" width="14.7109375" style="200" customWidth="1"/>
    <col min="8479" max="8479" width="3.140625" style="200" customWidth="1"/>
    <col min="8480" max="8704" width="9.140625" style="200"/>
    <col min="8705" max="8705" width="13.85546875" style="200" customWidth="1"/>
    <col min="8706" max="8706" width="17.42578125" style="200" customWidth="1"/>
    <col min="8707" max="8708" width="11.7109375" style="200" customWidth="1"/>
    <col min="8709" max="8709" width="13" style="200" customWidth="1"/>
    <col min="8710" max="8714" width="12.5703125" style="200" customWidth="1"/>
    <col min="8715" max="8715" width="11.7109375" style="200" customWidth="1"/>
    <col min="8716" max="8716" width="12.5703125" style="200" customWidth="1"/>
    <col min="8717" max="8717" width="13.5703125" style="200" customWidth="1"/>
    <col min="8718" max="8718" width="12.85546875" style="200" customWidth="1"/>
    <col min="8719" max="8719" width="11.7109375" style="200" customWidth="1"/>
    <col min="8720" max="8720" width="12.85546875" style="200" customWidth="1"/>
    <col min="8721" max="8721" width="11.7109375" style="200" customWidth="1"/>
    <col min="8722" max="8722" width="12.85546875" style="200" customWidth="1"/>
    <col min="8723" max="8723" width="11.7109375" style="200" customWidth="1"/>
    <col min="8724" max="8724" width="12.85546875" style="200" customWidth="1"/>
    <col min="8725" max="8725" width="12.7109375" style="200" customWidth="1"/>
    <col min="8726" max="8730" width="12.85546875" style="200" customWidth="1"/>
    <col min="8731" max="8731" width="14.5703125" style="200" bestFit="1" customWidth="1"/>
    <col min="8732" max="8733" width="14.5703125" style="200" customWidth="1"/>
    <col min="8734" max="8734" width="14.7109375" style="200" customWidth="1"/>
    <col min="8735" max="8735" width="3.140625" style="200" customWidth="1"/>
    <col min="8736" max="8960" width="9.140625" style="200"/>
    <col min="8961" max="8961" width="13.85546875" style="200" customWidth="1"/>
    <col min="8962" max="8962" width="17.42578125" style="200" customWidth="1"/>
    <col min="8963" max="8964" width="11.7109375" style="200" customWidth="1"/>
    <col min="8965" max="8965" width="13" style="200" customWidth="1"/>
    <col min="8966" max="8970" width="12.5703125" style="200" customWidth="1"/>
    <col min="8971" max="8971" width="11.7109375" style="200" customWidth="1"/>
    <col min="8972" max="8972" width="12.5703125" style="200" customWidth="1"/>
    <col min="8973" max="8973" width="13.5703125" style="200" customWidth="1"/>
    <col min="8974" max="8974" width="12.85546875" style="200" customWidth="1"/>
    <col min="8975" max="8975" width="11.7109375" style="200" customWidth="1"/>
    <col min="8976" max="8976" width="12.85546875" style="200" customWidth="1"/>
    <col min="8977" max="8977" width="11.7109375" style="200" customWidth="1"/>
    <col min="8978" max="8978" width="12.85546875" style="200" customWidth="1"/>
    <col min="8979" max="8979" width="11.7109375" style="200" customWidth="1"/>
    <col min="8980" max="8980" width="12.85546875" style="200" customWidth="1"/>
    <col min="8981" max="8981" width="12.7109375" style="200" customWidth="1"/>
    <col min="8982" max="8986" width="12.85546875" style="200" customWidth="1"/>
    <col min="8987" max="8987" width="14.5703125" style="200" bestFit="1" customWidth="1"/>
    <col min="8988" max="8989" width="14.5703125" style="200" customWidth="1"/>
    <col min="8990" max="8990" width="14.7109375" style="200" customWidth="1"/>
    <col min="8991" max="8991" width="3.140625" style="200" customWidth="1"/>
    <col min="8992" max="9216" width="9.140625" style="200"/>
    <col min="9217" max="9217" width="13.85546875" style="200" customWidth="1"/>
    <col min="9218" max="9218" width="17.42578125" style="200" customWidth="1"/>
    <col min="9219" max="9220" width="11.7109375" style="200" customWidth="1"/>
    <col min="9221" max="9221" width="13" style="200" customWidth="1"/>
    <col min="9222" max="9226" width="12.5703125" style="200" customWidth="1"/>
    <col min="9227" max="9227" width="11.7109375" style="200" customWidth="1"/>
    <col min="9228" max="9228" width="12.5703125" style="200" customWidth="1"/>
    <col min="9229" max="9229" width="13.5703125" style="200" customWidth="1"/>
    <col min="9230" max="9230" width="12.85546875" style="200" customWidth="1"/>
    <col min="9231" max="9231" width="11.7109375" style="200" customWidth="1"/>
    <col min="9232" max="9232" width="12.85546875" style="200" customWidth="1"/>
    <col min="9233" max="9233" width="11.7109375" style="200" customWidth="1"/>
    <col min="9234" max="9234" width="12.85546875" style="200" customWidth="1"/>
    <col min="9235" max="9235" width="11.7109375" style="200" customWidth="1"/>
    <col min="9236" max="9236" width="12.85546875" style="200" customWidth="1"/>
    <col min="9237" max="9237" width="12.7109375" style="200" customWidth="1"/>
    <col min="9238" max="9242" width="12.85546875" style="200" customWidth="1"/>
    <col min="9243" max="9243" width="14.5703125" style="200" bestFit="1" customWidth="1"/>
    <col min="9244" max="9245" width="14.5703125" style="200" customWidth="1"/>
    <col min="9246" max="9246" width="14.7109375" style="200" customWidth="1"/>
    <col min="9247" max="9247" width="3.140625" style="200" customWidth="1"/>
    <col min="9248" max="9472" width="9.140625" style="200"/>
    <col min="9473" max="9473" width="13.85546875" style="200" customWidth="1"/>
    <col min="9474" max="9474" width="17.42578125" style="200" customWidth="1"/>
    <col min="9475" max="9476" width="11.7109375" style="200" customWidth="1"/>
    <col min="9477" max="9477" width="13" style="200" customWidth="1"/>
    <col min="9478" max="9482" width="12.5703125" style="200" customWidth="1"/>
    <col min="9483" max="9483" width="11.7109375" style="200" customWidth="1"/>
    <col min="9484" max="9484" width="12.5703125" style="200" customWidth="1"/>
    <col min="9485" max="9485" width="13.5703125" style="200" customWidth="1"/>
    <col min="9486" max="9486" width="12.85546875" style="200" customWidth="1"/>
    <col min="9487" max="9487" width="11.7109375" style="200" customWidth="1"/>
    <col min="9488" max="9488" width="12.85546875" style="200" customWidth="1"/>
    <col min="9489" max="9489" width="11.7109375" style="200" customWidth="1"/>
    <col min="9490" max="9490" width="12.85546875" style="200" customWidth="1"/>
    <col min="9491" max="9491" width="11.7109375" style="200" customWidth="1"/>
    <col min="9492" max="9492" width="12.85546875" style="200" customWidth="1"/>
    <col min="9493" max="9493" width="12.7109375" style="200" customWidth="1"/>
    <col min="9494" max="9498" width="12.85546875" style="200" customWidth="1"/>
    <col min="9499" max="9499" width="14.5703125" style="200" bestFit="1" customWidth="1"/>
    <col min="9500" max="9501" width="14.5703125" style="200" customWidth="1"/>
    <col min="9502" max="9502" width="14.7109375" style="200" customWidth="1"/>
    <col min="9503" max="9503" width="3.140625" style="200" customWidth="1"/>
    <col min="9504" max="9728" width="9.140625" style="200"/>
    <col min="9729" max="9729" width="13.85546875" style="200" customWidth="1"/>
    <col min="9730" max="9730" width="17.42578125" style="200" customWidth="1"/>
    <col min="9731" max="9732" width="11.7109375" style="200" customWidth="1"/>
    <col min="9733" max="9733" width="13" style="200" customWidth="1"/>
    <col min="9734" max="9738" width="12.5703125" style="200" customWidth="1"/>
    <col min="9739" max="9739" width="11.7109375" style="200" customWidth="1"/>
    <col min="9740" max="9740" width="12.5703125" style="200" customWidth="1"/>
    <col min="9741" max="9741" width="13.5703125" style="200" customWidth="1"/>
    <col min="9742" max="9742" width="12.85546875" style="200" customWidth="1"/>
    <col min="9743" max="9743" width="11.7109375" style="200" customWidth="1"/>
    <col min="9744" max="9744" width="12.85546875" style="200" customWidth="1"/>
    <col min="9745" max="9745" width="11.7109375" style="200" customWidth="1"/>
    <col min="9746" max="9746" width="12.85546875" style="200" customWidth="1"/>
    <col min="9747" max="9747" width="11.7109375" style="200" customWidth="1"/>
    <col min="9748" max="9748" width="12.85546875" style="200" customWidth="1"/>
    <col min="9749" max="9749" width="12.7109375" style="200" customWidth="1"/>
    <col min="9750" max="9754" width="12.85546875" style="200" customWidth="1"/>
    <col min="9755" max="9755" width="14.5703125" style="200" bestFit="1" customWidth="1"/>
    <col min="9756" max="9757" width="14.5703125" style="200" customWidth="1"/>
    <col min="9758" max="9758" width="14.7109375" style="200" customWidth="1"/>
    <col min="9759" max="9759" width="3.140625" style="200" customWidth="1"/>
    <col min="9760" max="9984" width="9.140625" style="200"/>
    <col min="9985" max="9985" width="13.85546875" style="200" customWidth="1"/>
    <col min="9986" max="9986" width="17.42578125" style="200" customWidth="1"/>
    <col min="9987" max="9988" width="11.7109375" style="200" customWidth="1"/>
    <col min="9989" max="9989" width="13" style="200" customWidth="1"/>
    <col min="9990" max="9994" width="12.5703125" style="200" customWidth="1"/>
    <col min="9995" max="9995" width="11.7109375" style="200" customWidth="1"/>
    <col min="9996" max="9996" width="12.5703125" style="200" customWidth="1"/>
    <col min="9997" max="9997" width="13.5703125" style="200" customWidth="1"/>
    <col min="9998" max="9998" width="12.85546875" style="200" customWidth="1"/>
    <col min="9999" max="9999" width="11.7109375" style="200" customWidth="1"/>
    <col min="10000" max="10000" width="12.85546875" style="200" customWidth="1"/>
    <col min="10001" max="10001" width="11.7109375" style="200" customWidth="1"/>
    <col min="10002" max="10002" width="12.85546875" style="200" customWidth="1"/>
    <col min="10003" max="10003" width="11.7109375" style="200" customWidth="1"/>
    <col min="10004" max="10004" width="12.85546875" style="200" customWidth="1"/>
    <col min="10005" max="10005" width="12.7109375" style="200" customWidth="1"/>
    <col min="10006" max="10010" width="12.85546875" style="200" customWidth="1"/>
    <col min="10011" max="10011" width="14.5703125" style="200" bestFit="1" customWidth="1"/>
    <col min="10012" max="10013" width="14.5703125" style="200" customWidth="1"/>
    <col min="10014" max="10014" width="14.7109375" style="200" customWidth="1"/>
    <col min="10015" max="10015" width="3.140625" style="200" customWidth="1"/>
    <col min="10016" max="10240" width="9.140625" style="200"/>
    <col min="10241" max="10241" width="13.85546875" style="200" customWidth="1"/>
    <col min="10242" max="10242" width="17.42578125" style="200" customWidth="1"/>
    <col min="10243" max="10244" width="11.7109375" style="200" customWidth="1"/>
    <col min="10245" max="10245" width="13" style="200" customWidth="1"/>
    <col min="10246" max="10250" width="12.5703125" style="200" customWidth="1"/>
    <col min="10251" max="10251" width="11.7109375" style="200" customWidth="1"/>
    <col min="10252" max="10252" width="12.5703125" style="200" customWidth="1"/>
    <col min="10253" max="10253" width="13.5703125" style="200" customWidth="1"/>
    <col min="10254" max="10254" width="12.85546875" style="200" customWidth="1"/>
    <col min="10255" max="10255" width="11.7109375" style="200" customWidth="1"/>
    <col min="10256" max="10256" width="12.85546875" style="200" customWidth="1"/>
    <col min="10257" max="10257" width="11.7109375" style="200" customWidth="1"/>
    <col min="10258" max="10258" width="12.85546875" style="200" customWidth="1"/>
    <col min="10259" max="10259" width="11.7109375" style="200" customWidth="1"/>
    <col min="10260" max="10260" width="12.85546875" style="200" customWidth="1"/>
    <col min="10261" max="10261" width="12.7109375" style="200" customWidth="1"/>
    <col min="10262" max="10266" width="12.85546875" style="200" customWidth="1"/>
    <col min="10267" max="10267" width="14.5703125" style="200" bestFit="1" customWidth="1"/>
    <col min="10268" max="10269" width="14.5703125" style="200" customWidth="1"/>
    <col min="10270" max="10270" width="14.7109375" style="200" customWidth="1"/>
    <col min="10271" max="10271" width="3.140625" style="200" customWidth="1"/>
    <col min="10272" max="10496" width="9.140625" style="200"/>
    <col min="10497" max="10497" width="13.85546875" style="200" customWidth="1"/>
    <col min="10498" max="10498" width="17.42578125" style="200" customWidth="1"/>
    <col min="10499" max="10500" width="11.7109375" style="200" customWidth="1"/>
    <col min="10501" max="10501" width="13" style="200" customWidth="1"/>
    <col min="10502" max="10506" width="12.5703125" style="200" customWidth="1"/>
    <col min="10507" max="10507" width="11.7109375" style="200" customWidth="1"/>
    <col min="10508" max="10508" width="12.5703125" style="200" customWidth="1"/>
    <col min="10509" max="10509" width="13.5703125" style="200" customWidth="1"/>
    <col min="10510" max="10510" width="12.85546875" style="200" customWidth="1"/>
    <col min="10511" max="10511" width="11.7109375" style="200" customWidth="1"/>
    <col min="10512" max="10512" width="12.85546875" style="200" customWidth="1"/>
    <col min="10513" max="10513" width="11.7109375" style="200" customWidth="1"/>
    <col min="10514" max="10514" width="12.85546875" style="200" customWidth="1"/>
    <col min="10515" max="10515" width="11.7109375" style="200" customWidth="1"/>
    <col min="10516" max="10516" width="12.85546875" style="200" customWidth="1"/>
    <col min="10517" max="10517" width="12.7109375" style="200" customWidth="1"/>
    <col min="10518" max="10522" width="12.85546875" style="200" customWidth="1"/>
    <col min="10523" max="10523" width="14.5703125" style="200" bestFit="1" customWidth="1"/>
    <col min="10524" max="10525" width="14.5703125" style="200" customWidth="1"/>
    <col min="10526" max="10526" width="14.7109375" style="200" customWidth="1"/>
    <col min="10527" max="10527" width="3.140625" style="200" customWidth="1"/>
    <col min="10528" max="10752" width="9.140625" style="200"/>
    <col min="10753" max="10753" width="13.85546875" style="200" customWidth="1"/>
    <col min="10754" max="10754" width="17.42578125" style="200" customWidth="1"/>
    <col min="10755" max="10756" width="11.7109375" style="200" customWidth="1"/>
    <col min="10757" max="10757" width="13" style="200" customWidth="1"/>
    <col min="10758" max="10762" width="12.5703125" style="200" customWidth="1"/>
    <col min="10763" max="10763" width="11.7109375" style="200" customWidth="1"/>
    <col min="10764" max="10764" width="12.5703125" style="200" customWidth="1"/>
    <col min="10765" max="10765" width="13.5703125" style="200" customWidth="1"/>
    <col min="10766" max="10766" width="12.85546875" style="200" customWidth="1"/>
    <col min="10767" max="10767" width="11.7109375" style="200" customWidth="1"/>
    <col min="10768" max="10768" width="12.85546875" style="200" customWidth="1"/>
    <col min="10769" max="10769" width="11.7109375" style="200" customWidth="1"/>
    <col min="10770" max="10770" width="12.85546875" style="200" customWidth="1"/>
    <col min="10771" max="10771" width="11.7109375" style="200" customWidth="1"/>
    <col min="10772" max="10772" width="12.85546875" style="200" customWidth="1"/>
    <col min="10773" max="10773" width="12.7109375" style="200" customWidth="1"/>
    <col min="10774" max="10778" width="12.85546875" style="200" customWidth="1"/>
    <col min="10779" max="10779" width="14.5703125" style="200" bestFit="1" customWidth="1"/>
    <col min="10780" max="10781" width="14.5703125" style="200" customWidth="1"/>
    <col min="10782" max="10782" width="14.7109375" style="200" customWidth="1"/>
    <col min="10783" max="10783" width="3.140625" style="200" customWidth="1"/>
    <col min="10784" max="11008" width="9.140625" style="200"/>
    <col min="11009" max="11009" width="13.85546875" style="200" customWidth="1"/>
    <col min="11010" max="11010" width="17.42578125" style="200" customWidth="1"/>
    <col min="11011" max="11012" width="11.7109375" style="200" customWidth="1"/>
    <col min="11013" max="11013" width="13" style="200" customWidth="1"/>
    <col min="11014" max="11018" width="12.5703125" style="200" customWidth="1"/>
    <col min="11019" max="11019" width="11.7109375" style="200" customWidth="1"/>
    <col min="11020" max="11020" width="12.5703125" style="200" customWidth="1"/>
    <col min="11021" max="11021" width="13.5703125" style="200" customWidth="1"/>
    <col min="11022" max="11022" width="12.85546875" style="200" customWidth="1"/>
    <col min="11023" max="11023" width="11.7109375" style="200" customWidth="1"/>
    <col min="11024" max="11024" width="12.85546875" style="200" customWidth="1"/>
    <col min="11025" max="11025" width="11.7109375" style="200" customWidth="1"/>
    <col min="11026" max="11026" width="12.85546875" style="200" customWidth="1"/>
    <col min="11027" max="11027" width="11.7109375" style="200" customWidth="1"/>
    <col min="11028" max="11028" width="12.85546875" style="200" customWidth="1"/>
    <col min="11029" max="11029" width="12.7109375" style="200" customWidth="1"/>
    <col min="11030" max="11034" width="12.85546875" style="200" customWidth="1"/>
    <col min="11035" max="11035" width="14.5703125" style="200" bestFit="1" customWidth="1"/>
    <col min="11036" max="11037" width="14.5703125" style="200" customWidth="1"/>
    <col min="11038" max="11038" width="14.7109375" style="200" customWidth="1"/>
    <col min="11039" max="11039" width="3.140625" style="200" customWidth="1"/>
    <col min="11040" max="11264" width="9.140625" style="200"/>
    <col min="11265" max="11265" width="13.85546875" style="200" customWidth="1"/>
    <col min="11266" max="11266" width="17.42578125" style="200" customWidth="1"/>
    <col min="11267" max="11268" width="11.7109375" style="200" customWidth="1"/>
    <col min="11269" max="11269" width="13" style="200" customWidth="1"/>
    <col min="11270" max="11274" width="12.5703125" style="200" customWidth="1"/>
    <col min="11275" max="11275" width="11.7109375" style="200" customWidth="1"/>
    <col min="11276" max="11276" width="12.5703125" style="200" customWidth="1"/>
    <col min="11277" max="11277" width="13.5703125" style="200" customWidth="1"/>
    <col min="11278" max="11278" width="12.85546875" style="200" customWidth="1"/>
    <col min="11279" max="11279" width="11.7109375" style="200" customWidth="1"/>
    <col min="11280" max="11280" width="12.85546875" style="200" customWidth="1"/>
    <col min="11281" max="11281" width="11.7109375" style="200" customWidth="1"/>
    <col min="11282" max="11282" width="12.85546875" style="200" customWidth="1"/>
    <col min="11283" max="11283" width="11.7109375" style="200" customWidth="1"/>
    <col min="11284" max="11284" width="12.85546875" style="200" customWidth="1"/>
    <col min="11285" max="11285" width="12.7109375" style="200" customWidth="1"/>
    <col min="11286" max="11290" width="12.85546875" style="200" customWidth="1"/>
    <col min="11291" max="11291" width="14.5703125" style="200" bestFit="1" customWidth="1"/>
    <col min="11292" max="11293" width="14.5703125" style="200" customWidth="1"/>
    <col min="11294" max="11294" width="14.7109375" style="200" customWidth="1"/>
    <col min="11295" max="11295" width="3.140625" style="200" customWidth="1"/>
    <col min="11296" max="11520" width="9.140625" style="200"/>
    <col min="11521" max="11521" width="13.85546875" style="200" customWidth="1"/>
    <col min="11522" max="11522" width="17.42578125" style="200" customWidth="1"/>
    <col min="11523" max="11524" width="11.7109375" style="200" customWidth="1"/>
    <col min="11525" max="11525" width="13" style="200" customWidth="1"/>
    <col min="11526" max="11530" width="12.5703125" style="200" customWidth="1"/>
    <col min="11531" max="11531" width="11.7109375" style="200" customWidth="1"/>
    <col min="11532" max="11532" width="12.5703125" style="200" customWidth="1"/>
    <col min="11533" max="11533" width="13.5703125" style="200" customWidth="1"/>
    <col min="11534" max="11534" width="12.85546875" style="200" customWidth="1"/>
    <col min="11535" max="11535" width="11.7109375" style="200" customWidth="1"/>
    <col min="11536" max="11536" width="12.85546875" style="200" customWidth="1"/>
    <col min="11537" max="11537" width="11.7109375" style="200" customWidth="1"/>
    <col min="11538" max="11538" width="12.85546875" style="200" customWidth="1"/>
    <col min="11539" max="11539" width="11.7109375" style="200" customWidth="1"/>
    <col min="11540" max="11540" width="12.85546875" style="200" customWidth="1"/>
    <col min="11541" max="11541" width="12.7109375" style="200" customWidth="1"/>
    <col min="11542" max="11546" width="12.85546875" style="200" customWidth="1"/>
    <col min="11547" max="11547" width="14.5703125" style="200" bestFit="1" customWidth="1"/>
    <col min="11548" max="11549" width="14.5703125" style="200" customWidth="1"/>
    <col min="11550" max="11550" width="14.7109375" style="200" customWidth="1"/>
    <col min="11551" max="11551" width="3.140625" style="200" customWidth="1"/>
    <col min="11552" max="11776" width="9.140625" style="200"/>
    <col min="11777" max="11777" width="13.85546875" style="200" customWidth="1"/>
    <col min="11778" max="11778" width="17.42578125" style="200" customWidth="1"/>
    <col min="11779" max="11780" width="11.7109375" style="200" customWidth="1"/>
    <col min="11781" max="11781" width="13" style="200" customWidth="1"/>
    <col min="11782" max="11786" width="12.5703125" style="200" customWidth="1"/>
    <col min="11787" max="11787" width="11.7109375" style="200" customWidth="1"/>
    <col min="11788" max="11788" width="12.5703125" style="200" customWidth="1"/>
    <col min="11789" max="11789" width="13.5703125" style="200" customWidth="1"/>
    <col min="11790" max="11790" width="12.85546875" style="200" customWidth="1"/>
    <col min="11791" max="11791" width="11.7109375" style="200" customWidth="1"/>
    <col min="11792" max="11792" width="12.85546875" style="200" customWidth="1"/>
    <col min="11793" max="11793" width="11.7109375" style="200" customWidth="1"/>
    <col min="11794" max="11794" width="12.85546875" style="200" customWidth="1"/>
    <col min="11795" max="11795" width="11.7109375" style="200" customWidth="1"/>
    <col min="11796" max="11796" width="12.85546875" style="200" customWidth="1"/>
    <col min="11797" max="11797" width="12.7109375" style="200" customWidth="1"/>
    <col min="11798" max="11802" width="12.85546875" style="200" customWidth="1"/>
    <col min="11803" max="11803" width="14.5703125" style="200" bestFit="1" customWidth="1"/>
    <col min="11804" max="11805" width="14.5703125" style="200" customWidth="1"/>
    <col min="11806" max="11806" width="14.7109375" style="200" customWidth="1"/>
    <col min="11807" max="11807" width="3.140625" style="200" customWidth="1"/>
    <col min="11808" max="12032" width="9.140625" style="200"/>
    <col min="12033" max="12033" width="13.85546875" style="200" customWidth="1"/>
    <col min="12034" max="12034" width="17.42578125" style="200" customWidth="1"/>
    <col min="12035" max="12036" width="11.7109375" style="200" customWidth="1"/>
    <col min="12037" max="12037" width="13" style="200" customWidth="1"/>
    <col min="12038" max="12042" width="12.5703125" style="200" customWidth="1"/>
    <col min="12043" max="12043" width="11.7109375" style="200" customWidth="1"/>
    <col min="12044" max="12044" width="12.5703125" style="200" customWidth="1"/>
    <col min="12045" max="12045" width="13.5703125" style="200" customWidth="1"/>
    <col min="12046" max="12046" width="12.85546875" style="200" customWidth="1"/>
    <col min="12047" max="12047" width="11.7109375" style="200" customWidth="1"/>
    <col min="12048" max="12048" width="12.85546875" style="200" customWidth="1"/>
    <col min="12049" max="12049" width="11.7109375" style="200" customWidth="1"/>
    <col min="12050" max="12050" width="12.85546875" style="200" customWidth="1"/>
    <col min="12051" max="12051" width="11.7109375" style="200" customWidth="1"/>
    <col min="12052" max="12052" width="12.85546875" style="200" customWidth="1"/>
    <col min="12053" max="12053" width="12.7109375" style="200" customWidth="1"/>
    <col min="12054" max="12058" width="12.85546875" style="200" customWidth="1"/>
    <col min="12059" max="12059" width="14.5703125" style="200" bestFit="1" customWidth="1"/>
    <col min="12060" max="12061" width="14.5703125" style="200" customWidth="1"/>
    <col min="12062" max="12062" width="14.7109375" style="200" customWidth="1"/>
    <col min="12063" max="12063" width="3.140625" style="200" customWidth="1"/>
    <col min="12064" max="12288" width="9.140625" style="200"/>
    <col min="12289" max="12289" width="13.85546875" style="200" customWidth="1"/>
    <col min="12290" max="12290" width="17.42578125" style="200" customWidth="1"/>
    <col min="12291" max="12292" width="11.7109375" style="200" customWidth="1"/>
    <col min="12293" max="12293" width="13" style="200" customWidth="1"/>
    <col min="12294" max="12298" width="12.5703125" style="200" customWidth="1"/>
    <col min="12299" max="12299" width="11.7109375" style="200" customWidth="1"/>
    <col min="12300" max="12300" width="12.5703125" style="200" customWidth="1"/>
    <col min="12301" max="12301" width="13.5703125" style="200" customWidth="1"/>
    <col min="12302" max="12302" width="12.85546875" style="200" customWidth="1"/>
    <col min="12303" max="12303" width="11.7109375" style="200" customWidth="1"/>
    <col min="12304" max="12304" width="12.85546875" style="200" customWidth="1"/>
    <col min="12305" max="12305" width="11.7109375" style="200" customWidth="1"/>
    <col min="12306" max="12306" width="12.85546875" style="200" customWidth="1"/>
    <col min="12307" max="12307" width="11.7109375" style="200" customWidth="1"/>
    <col min="12308" max="12308" width="12.85546875" style="200" customWidth="1"/>
    <col min="12309" max="12309" width="12.7109375" style="200" customWidth="1"/>
    <col min="12310" max="12314" width="12.85546875" style="200" customWidth="1"/>
    <col min="12315" max="12315" width="14.5703125" style="200" bestFit="1" customWidth="1"/>
    <col min="12316" max="12317" width="14.5703125" style="200" customWidth="1"/>
    <col min="12318" max="12318" width="14.7109375" style="200" customWidth="1"/>
    <col min="12319" max="12319" width="3.140625" style="200" customWidth="1"/>
    <col min="12320" max="12544" width="9.140625" style="200"/>
    <col min="12545" max="12545" width="13.85546875" style="200" customWidth="1"/>
    <col min="12546" max="12546" width="17.42578125" style="200" customWidth="1"/>
    <col min="12547" max="12548" width="11.7109375" style="200" customWidth="1"/>
    <col min="12549" max="12549" width="13" style="200" customWidth="1"/>
    <col min="12550" max="12554" width="12.5703125" style="200" customWidth="1"/>
    <col min="12555" max="12555" width="11.7109375" style="200" customWidth="1"/>
    <col min="12556" max="12556" width="12.5703125" style="200" customWidth="1"/>
    <col min="12557" max="12557" width="13.5703125" style="200" customWidth="1"/>
    <col min="12558" max="12558" width="12.85546875" style="200" customWidth="1"/>
    <col min="12559" max="12559" width="11.7109375" style="200" customWidth="1"/>
    <col min="12560" max="12560" width="12.85546875" style="200" customWidth="1"/>
    <col min="12561" max="12561" width="11.7109375" style="200" customWidth="1"/>
    <col min="12562" max="12562" width="12.85546875" style="200" customWidth="1"/>
    <col min="12563" max="12563" width="11.7109375" style="200" customWidth="1"/>
    <col min="12564" max="12564" width="12.85546875" style="200" customWidth="1"/>
    <col min="12565" max="12565" width="12.7109375" style="200" customWidth="1"/>
    <col min="12566" max="12570" width="12.85546875" style="200" customWidth="1"/>
    <col min="12571" max="12571" width="14.5703125" style="200" bestFit="1" customWidth="1"/>
    <col min="12572" max="12573" width="14.5703125" style="200" customWidth="1"/>
    <col min="12574" max="12574" width="14.7109375" style="200" customWidth="1"/>
    <col min="12575" max="12575" width="3.140625" style="200" customWidth="1"/>
    <col min="12576" max="12800" width="9.140625" style="200"/>
    <col min="12801" max="12801" width="13.85546875" style="200" customWidth="1"/>
    <col min="12802" max="12802" width="17.42578125" style="200" customWidth="1"/>
    <col min="12803" max="12804" width="11.7109375" style="200" customWidth="1"/>
    <col min="12805" max="12805" width="13" style="200" customWidth="1"/>
    <col min="12806" max="12810" width="12.5703125" style="200" customWidth="1"/>
    <col min="12811" max="12811" width="11.7109375" style="200" customWidth="1"/>
    <col min="12812" max="12812" width="12.5703125" style="200" customWidth="1"/>
    <col min="12813" max="12813" width="13.5703125" style="200" customWidth="1"/>
    <col min="12814" max="12814" width="12.85546875" style="200" customWidth="1"/>
    <col min="12815" max="12815" width="11.7109375" style="200" customWidth="1"/>
    <col min="12816" max="12816" width="12.85546875" style="200" customWidth="1"/>
    <col min="12817" max="12817" width="11.7109375" style="200" customWidth="1"/>
    <col min="12818" max="12818" width="12.85546875" style="200" customWidth="1"/>
    <col min="12819" max="12819" width="11.7109375" style="200" customWidth="1"/>
    <col min="12820" max="12820" width="12.85546875" style="200" customWidth="1"/>
    <col min="12821" max="12821" width="12.7109375" style="200" customWidth="1"/>
    <col min="12822" max="12826" width="12.85546875" style="200" customWidth="1"/>
    <col min="12827" max="12827" width="14.5703125" style="200" bestFit="1" customWidth="1"/>
    <col min="12828" max="12829" width="14.5703125" style="200" customWidth="1"/>
    <col min="12830" max="12830" width="14.7109375" style="200" customWidth="1"/>
    <col min="12831" max="12831" width="3.140625" style="200" customWidth="1"/>
    <col min="12832" max="13056" width="9.140625" style="200"/>
    <col min="13057" max="13057" width="13.85546875" style="200" customWidth="1"/>
    <col min="13058" max="13058" width="17.42578125" style="200" customWidth="1"/>
    <col min="13059" max="13060" width="11.7109375" style="200" customWidth="1"/>
    <col min="13061" max="13061" width="13" style="200" customWidth="1"/>
    <col min="13062" max="13066" width="12.5703125" style="200" customWidth="1"/>
    <col min="13067" max="13067" width="11.7109375" style="200" customWidth="1"/>
    <col min="13068" max="13068" width="12.5703125" style="200" customWidth="1"/>
    <col min="13069" max="13069" width="13.5703125" style="200" customWidth="1"/>
    <col min="13070" max="13070" width="12.85546875" style="200" customWidth="1"/>
    <col min="13071" max="13071" width="11.7109375" style="200" customWidth="1"/>
    <col min="13072" max="13072" width="12.85546875" style="200" customWidth="1"/>
    <col min="13073" max="13073" width="11.7109375" style="200" customWidth="1"/>
    <col min="13074" max="13074" width="12.85546875" style="200" customWidth="1"/>
    <col min="13075" max="13075" width="11.7109375" style="200" customWidth="1"/>
    <col min="13076" max="13076" width="12.85546875" style="200" customWidth="1"/>
    <col min="13077" max="13077" width="12.7109375" style="200" customWidth="1"/>
    <col min="13078" max="13082" width="12.85546875" style="200" customWidth="1"/>
    <col min="13083" max="13083" width="14.5703125" style="200" bestFit="1" customWidth="1"/>
    <col min="13084" max="13085" width="14.5703125" style="200" customWidth="1"/>
    <col min="13086" max="13086" width="14.7109375" style="200" customWidth="1"/>
    <col min="13087" max="13087" width="3.140625" style="200" customWidth="1"/>
    <col min="13088" max="13312" width="9.140625" style="200"/>
    <col min="13313" max="13313" width="13.85546875" style="200" customWidth="1"/>
    <col min="13314" max="13314" width="17.42578125" style="200" customWidth="1"/>
    <col min="13315" max="13316" width="11.7109375" style="200" customWidth="1"/>
    <col min="13317" max="13317" width="13" style="200" customWidth="1"/>
    <col min="13318" max="13322" width="12.5703125" style="200" customWidth="1"/>
    <col min="13323" max="13323" width="11.7109375" style="200" customWidth="1"/>
    <col min="13324" max="13324" width="12.5703125" style="200" customWidth="1"/>
    <col min="13325" max="13325" width="13.5703125" style="200" customWidth="1"/>
    <col min="13326" max="13326" width="12.85546875" style="200" customWidth="1"/>
    <col min="13327" max="13327" width="11.7109375" style="200" customWidth="1"/>
    <col min="13328" max="13328" width="12.85546875" style="200" customWidth="1"/>
    <col min="13329" max="13329" width="11.7109375" style="200" customWidth="1"/>
    <col min="13330" max="13330" width="12.85546875" style="200" customWidth="1"/>
    <col min="13331" max="13331" width="11.7109375" style="200" customWidth="1"/>
    <col min="13332" max="13332" width="12.85546875" style="200" customWidth="1"/>
    <col min="13333" max="13333" width="12.7109375" style="200" customWidth="1"/>
    <col min="13334" max="13338" width="12.85546875" style="200" customWidth="1"/>
    <col min="13339" max="13339" width="14.5703125" style="200" bestFit="1" customWidth="1"/>
    <col min="13340" max="13341" width="14.5703125" style="200" customWidth="1"/>
    <col min="13342" max="13342" width="14.7109375" style="200" customWidth="1"/>
    <col min="13343" max="13343" width="3.140625" style="200" customWidth="1"/>
    <col min="13344" max="13568" width="9.140625" style="200"/>
    <col min="13569" max="13569" width="13.85546875" style="200" customWidth="1"/>
    <col min="13570" max="13570" width="17.42578125" style="200" customWidth="1"/>
    <col min="13571" max="13572" width="11.7109375" style="200" customWidth="1"/>
    <col min="13573" max="13573" width="13" style="200" customWidth="1"/>
    <col min="13574" max="13578" width="12.5703125" style="200" customWidth="1"/>
    <col min="13579" max="13579" width="11.7109375" style="200" customWidth="1"/>
    <col min="13580" max="13580" width="12.5703125" style="200" customWidth="1"/>
    <col min="13581" max="13581" width="13.5703125" style="200" customWidth="1"/>
    <col min="13582" max="13582" width="12.85546875" style="200" customWidth="1"/>
    <col min="13583" max="13583" width="11.7109375" style="200" customWidth="1"/>
    <col min="13584" max="13584" width="12.85546875" style="200" customWidth="1"/>
    <col min="13585" max="13585" width="11.7109375" style="200" customWidth="1"/>
    <col min="13586" max="13586" width="12.85546875" style="200" customWidth="1"/>
    <col min="13587" max="13587" width="11.7109375" style="200" customWidth="1"/>
    <col min="13588" max="13588" width="12.85546875" style="200" customWidth="1"/>
    <col min="13589" max="13589" width="12.7109375" style="200" customWidth="1"/>
    <col min="13590" max="13594" width="12.85546875" style="200" customWidth="1"/>
    <col min="13595" max="13595" width="14.5703125" style="200" bestFit="1" customWidth="1"/>
    <col min="13596" max="13597" width="14.5703125" style="200" customWidth="1"/>
    <col min="13598" max="13598" width="14.7109375" style="200" customWidth="1"/>
    <col min="13599" max="13599" width="3.140625" style="200" customWidth="1"/>
    <col min="13600" max="13824" width="9.140625" style="200"/>
    <col min="13825" max="13825" width="13.85546875" style="200" customWidth="1"/>
    <col min="13826" max="13826" width="17.42578125" style="200" customWidth="1"/>
    <col min="13827" max="13828" width="11.7109375" style="200" customWidth="1"/>
    <col min="13829" max="13829" width="13" style="200" customWidth="1"/>
    <col min="13830" max="13834" width="12.5703125" style="200" customWidth="1"/>
    <col min="13835" max="13835" width="11.7109375" style="200" customWidth="1"/>
    <col min="13836" max="13836" width="12.5703125" style="200" customWidth="1"/>
    <col min="13837" max="13837" width="13.5703125" style="200" customWidth="1"/>
    <col min="13838" max="13838" width="12.85546875" style="200" customWidth="1"/>
    <col min="13839" max="13839" width="11.7109375" style="200" customWidth="1"/>
    <col min="13840" max="13840" width="12.85546875" style="200" customWidth="1"/>
    <col min="13841" max="13841" width="11.7109375" style="200" customWidth="1"/>
    <col min="13842" max="13842" width="12.85546875" style="200" customWidth="1"/>
    <col min="13843" max="13843" width="11.7109375" style="200" customWidth="1"/>
    <col min="13844" max="13844" width="12.85546875" style="200" customWidth="1"/>
    <col min="13845" max="13845" width="12.7109375" style="200" customWidth="1"/>
    <col min="13846" max="13850" width="12.85546875" style="200" customWidth="1"/>
    <col min="13851" max="13851" width="14.5703125" style="200" bestFit="1" customWidth="1"/>
    <col min="13852" max="13853" width="14.5703125" style="200" customWidth="1"/>
    <col min="13854" max="13854" width="14.7109375" style="200" customWidth="1"/>
    <col min="13855" max="13855" width="3.140625" style="200" customWidth="1"/>
    <col min="13856" max="14080" width="9.140625" style="200"/>
    <col min="14081" max="14081" width="13.85546875" style="200" customWidth="1"/>
    <col min="14082" max="14082" width="17.42578125" style="200" customWidth="1"/>
    <col min="14083" max="14084" width="11.7109375" style="200" customWidth="1"/>
    <col min="14085" max="14085" width="13" style="200" customWidth="1"/>
    <col min="14086" max="14090" width="12.5703125" style="200" customWidth="1"/>
    <col min="14091" max="14091" width="11.7109375" style="200" customWidth="1"/>
    <col min="14092" max="14092" width="12.5703125" style="200" customWidth="1"/>
    <col min="14093" max="14093" width="13.5703125" style="200" customWidth="1"/>
    <col min="14094" max="14094" width="12.85546875" style="200" customWidth="1"/>
    <col min="14095" max="14095" width="11.7109375" style="200" customWidth="1"/>
    <col min="14096" max="14096" width="12.85546875" style="200" customWidth="1"/>
    <col min="14097" max="14097" width="11.7109375" style="200" customWidth="1"/>
    <col min="14098" max="14098" width="12.85546875" style="200" customWidth="1"/>
    <col min="14099" max="14099" width="11.7109375" style="200" customWidth="1"/>
    <col min="14100" max="14100" width="12.85546875" style="200" customWidth="1"/>
    <col min="14101" max="14101" width="12.7109375" style="200" customWidth="1"/>
    <col min="14102" max="14106" width="12.85546875" style="200" customWidth="1"/>
    <col min="14107" max="14107" width="14.5703125" style="200" bestFit="1" customWidth="1"/>
    <col min="14108" max="14109" width="14.5703125" style="200" customWidth="1"/>
    <col min="14110" max="14110" width="14.7109375" style="200" customWidth="1"/>
    <col min="14111" max="14111" width="3.140625" style="200" customWidth="1"/>
    <col min="14112" max="14336" width="9.140625" style="200"/>
    <col min="14337" max="14337" width="13.85546875" style="200" customWidth="1"/>
    <col min="14338" max="14338" width="17.42578125" style="200" customWidth="1"/>
    <col min="14339" max="14340" width="11.7109375" style="200" customWidth="1"/>
    <col min="14341" max="14341" width="13" style="200" customWidth="1"/>
    <col min="14342" max="14346" width="12.5703125" style="200" customWidth="1"/>
    <col min="14347" max="14347" width="11.7109375" style="200" customWidth="1"/>
    <col min="14348" max="14348" width="12.5703125" style="200" customWidth="1"/>
    <col min="14349" max="14349" width="13.5703125" style="200" customWidth="1"/>
    <col min="14350" max="14350" width="12.85546875" style="200" customWidth="1"/>
    <col min="14351" max="14351" width="11.7109375" style="200" customWidth="1"/>
    <col min="14352" max="14352" width="12.85546875" style="200" customWidth="1"/>
    <col min="14353" max="14353" width="11.7109375" style="200" customWidth="1"/>
    <col min="14354" max="14354" width="12.85546875" style="200" customWidth="1"/>
    <col min="14355" max="14355" width="11.7109375" style="200" customWidth="1"/>
    <col min="14356" max="14356" width="12.85546875" style="200" customWidth="1"/>
    <col min="14357" max="14357" width="12.7109375" style="200" customWidth="1"/>
    <col min="14358" max="14362" width="12.85546875" style="200" customWidth="1"/>
    <col min="14363" max="14363" width="14.5703125" style="200" bestFit="1" customWidth="1"/>
    <col min="14364" max="14365" width="14.5703125" style="200" customWidth="1"/>
    <col min="14366" max="14366" width="14.7109375" style="200" customWidth="1"/>
    <col min="14367" max="14367" width="3.140625" style="200" customWidth="1"/>
    <col min="14368" max="14592" width="9.140625" style="200"/>
    <col min="14593" max="14593" width="13.85546875" style="200" customWidth="1"/>
    <col min="14594" max="14594" width="17.42578125" style="200" customWidth="1"/>
    <col min="14595" max="14596" width="11.7109375" style="200" customWidth="1"/>
    <col min="14597" max="14597" width="13" style="200" customWidth="1"/>
    <col min="14598" max="14602" width="12.5703125" style="200" customWidth="1"/>
    <col min="14603" max="14603" width="11.7109375" style="200" customWidth="1"/>
    <col min="14604" max="14604" width="12.5703125" style="200" customWidth="1"/>
    <col min="14605" max="14605" width="13.5703125" style="200" customWidth="1"/>
    <col min="14606" max="14606" width="12.85546875" style="200" customWidth="1"/>
    <col min="14607" max="14607" width="11.7109375" style="200" customWidth="1"/>
    <col min="14608" max="14608" width="12.85546875" style="200" customWidth="1"/>
    <col min="14609" max="14609" width="11.7109375" style="200" customWidth="1"/>
    <col min="14610" max="14610" width="12.85546875" style="200" customWidth="1"/>
    <col min="14611" max="14611" width="11.7109375" style="200" customWidth="1"/>
    <col min="14612" max="14612" width="12.85546875" style="200" customWidth="1"/>
    <col min="14613" max="14613" width="12.7109375" style="200" customWidth="1"/>
    <col min="14614" max="14618" width="12.85546875" style="200" customWidth="1"/>
    <col min="14619" max="14619" width="14.5703125" style="200" bestFit="1" customWidth="1"/>
    <col min="14620" max="14621" width="14.5703125" style="200" customWidth="1"/>
    <col min="14622" max="14622" width="14.7109375" style="200" customWidth="1"/>
    <col min="14623" max="14623" width="3.140625" style="200" customWidth="1"/>
    <col min="14624" max="14848" width="9.140625" style="200"/>
    <col min="14849" max="14849" width="13.85546875" style="200" customWidth="1"/>
    <col min="14850" max="14850" width="17.42578125" style="200" customWidth="1"/>
    <col min="14851" max="14852" width="11.7109375" style="200" customWidth="1"/>
    <col min="14853" max="14853" width="13" style="200" customWidth="1"/>
    <col min="14854" max="14858" width="12.5703125" style="200" customWidth="1"/>
    <col min="14859" max="14859" width="11.7109375" style="200" customWidth="1"/>
    <col min="14860" max="14860" width="12.5703125" style="200" customWidth="1"/>
    <col min="14861" max="14861" width="13.5703125" style="200" customWidth="1"/>
    <col min="14862" max="14862" width="12.85546875" style="200" customWidth="1"/>
    <col min="14863" max="14863" width="11.7109375" style="200" customWidth="1"/>
    <col min="14864" max="14864" width="12.85546875" style="200" customWidth="1"/>
    <col min="14865" max="14865" width="11.7109375" style="200" customWidth="1"/>
    <col min="14866" max="14866" width="12.85546875" style="200" customWidth="1"/>
    <col min="14867" max="14867" width="11.7109375" style="200" customWidth="1"/>
    <col min="14868" max="14868" width="12.85546875" style="200" customWidth="1"/>
    <col min="14869" max="14869" width="12.7109375" style="200" customWidth="1"/>
    <col min="14870" max="14874" width="12.85546875" style="200" customWidth="1"/>
    <col min="14875" max="14875" width="14.5703125" style="200" bestFit="1" customWidth="1"/>
    <col min="14876" max="14877" width="14.5703125" style="200" customWidth="1"/>
    <col min="14878" max="14878" width="14.7109375" style="200" customWidth="1"/>
    <col min="14879" max="14879" width="3.140625" style="200" customWidth="1"/>
    <col min="14880" max="15104" width="9.140625" style="200"/>
    <col min="15105" max="15105" width="13.85546875" style="200" customWidth="1"/>
    <col min="15106" max="15106" width="17.42578125" style="200" customWidth="1"/>
    <col min="15107" max="15108" width="11.7109375" style="200" customWidth="1"/>
    <col min="15109" max="15109" width="13" style="200" customWidth="1"/>
    <col min="15110" max="15114" width="12.5703125" style="200" customWidth="1"/>
    <col min="15115" max="15115" width="11.7109375" style="200" customWidth="1"/>
    <col min="15116" max="15116" width="12.5703125" style="200" customWidth="1"/>
    <col min="15117" max="15117" width="13.5703125" style="200" customWidth="1"/>
    <col min="15118" max="15118" width="12.85546875" style="200" customWidth="1"/>
    <col min="15119" max="15119" width="11.7109375" style="200" customWidth="1"/>
    <col min="15120" max="15120" width="12.85546875" style="200" customWidth="1"/>
    <col min="15121" max="15121" width="11.7109375" style="200" customWidth="1"/>
    <col min="15122" max="15122" width="12.85546875" style="200" customWidth="1"/>
    <col min="15123" max="15123" width="11.7109375" style="200" customWidth="1"/>
    <col min="15124" max="15124" width="12.85546875" style="200" customWidth="1"/>
    <col min="15125" max="15125" width="12.7109375" style="200" customWidth="1"/>
    <col min="15126" max="15130" width="12.85546875" style="200" customWidth="1"/>
    <col min="15131" max="15131" width="14.5703125" style="200" bestFit="1" customWidth="1"/>
    <col min="15132" max="15133" width="14.5703125" style="200" customWidth="1"/>
    <col min="15134" max="15134" width="14.7109375" style="200" customWidth="1"/>
    <col min="15135" max="15135" width="3.140625" style="200" customWidth="1"/>
    <col min="15136" max="15360" width="9.140625" style="200"/>
    <col min="15361" max="15361" width="13.85546875" style="200" customWidth="1"/>
    <col min="15362" max="15362" width="17.42578125" style="200" customWidth="1"/>
    <col min="15363" max="15364" width="11.7109375" style="200" customWidth="1"/>
    <col min="15365" max="15365" width="13" style="200" customWidth="1"/>
    <col min="15366" max="15370" width="12.5703125" style="200" customWidth="1"/>
    <col min="15371" max="15371" width="11.7109375" style="200" customWidth="1"/>
    <col min="15372" max="15372" width="12.5703125" style="200" customWidth="1"/>
    <col min="15373" max="15373" width="13.5703125" style="200" customWidth="1"/>
    <col min="15374" max="15374" width="12.85546875" style="200" customWidth="1"/>
    <col min="15375" max="15375" width="11.7109375" style="200" customWidth="1"/>
    <col min="15376" max="15376" width="12.85546875" style="200" customWidth="1"/>
    <col min="15377" max="15377" width="11.7109375" style="200" customWidth="1"/>
    <col min="15378" max="15378" width="12.85546875" style="200" customWidth="1"/>
    <col min="15379" max="15379" width="11.7109375" style="200" customWidth="1"/>
    <col min="15380" max="15380" width="12.85546875" style="200" customWidth="1"/>
    <col min="15381" max="15381" width="12.7109375" style="200" customWidth="1"/>
    <col min="15382" max="15386" width="12.85546875" style="200" customWidth="1"/>
    <col min="15387" max="15387" width="14.5703125" style="200" bestFit="1" customWidth="1"/>
    <col min="15388" max="15389" width="14.5703125" style="200" customWidth="1"/>
    <col min="15390" max="15390" width="14.7109375" style="200" customWidth="1"/>
    <col min="15391" max="15391" width="3.140625" style="200" customWidth="1"/>
    <col min="15392" max="15616" width="9.140625" style="200"/>
    <col min="15617" max="15617" width="13.85546875" style="200" customWidth="1"/>
    <col min="15618" max="15618" width="17.42578125" style="200" customWidth="1"/>
    <col min="15619" max="15620" width="11.7109375" style="200" customWidth="1"/>
    <col min="15621" max="15621" width="13" style="200" customWidth="1"/>
    <col min="15622" max="15626" width="12.5703125" style="200" customWidth="1"/>
    <col min="15627" max="15627" width="11.7109375" style="200" customWidth="1"/>
    <col min="15628" max="15628" width="12.5703125" style="200" customWidth="1"/>
    <col min="15629" max="15629" width="13.5703125" style="200" customWidth="1"/>
    <col min="15630" max="15630" width="12.85546875" style="200" customWidth="1"/>
    <col min="15631" max="15631" width="11.7109375" style="200" customWidth="1"/>
    <col min="15632" max="15632" width="12.85546875" style="200" customWidth="1"/>
    <col min="15633" max="15633" width="11.7109375" style="200" customWidth="1"/>
    <col min="15634" max="15634" width="12.85546875" style="200" customWidth="1"/>
    <col min="15635" max="15635" width="11.7109375" style="200" customWidth="1"/>
    <col min="15636" max="15636" width="12.85546875" style="200" customWidth="1"/>
    <col min="15637" max="15637" width="12.7109375" style="200" customWidth="1"/>
    <col min="15638" max="15642" width="12.85546875" style="200" customWidth="1"/>
    <col min="15643" max="15643" width="14.5703125" style="200" bestFit="1" customWidth="1"/>
    <col min="15644" max="15645" width="14.5703125" style="200" customWidth="1"/>
    <col min="15646" max="15646" width="14.7109375" style="200" customWidth="1"/>
    <col min="15647" max="15647" width="3.140625" style="200" customWidth="1"/>
    <col min="15648" max="15872" width="9.140625" style="200"/>
    <col min="15873" max="15873" width="13.85546875" style="200" customWidth="1"/>
    <col min="15874" max="15874" width="17.42578125" style="200" customWidth="1"/>
    <col min="15875" max="15876" width="11.7109375" style="200" customWidth="1"/>
    <col min="15877" max="15877" width="13" style="200" customWidth="1"/>
    <col min="15878" max="15882" width="12.5703125" style="200" customWidth="1"/>
    <col min="15883" max="15883" width="11.7109375" style="200" customWidth="1"/>
    <col min="15884" max="15884" width="12.5703125" style="200" customWidth="1"/>
    <col min="15885" max="15885" width="13.5703125" style="200" customWidth="1"/>
    <col min="15886" max="15886" width="12.85546875" style="200" customWidth="1"/>
    <col min="15887" max="15887" width="11.7109375" style="200" customWidth="1"/>
    <col min="15888" max="15888" width="12.85546875" style="200" customWidth="1"/>
    <col min="15889" max="15889" width="11.7109375" style="200" customWidth="1"/>
    <col min="15890" max="15890" width="12.85546875" style="200" customWidth="1"/>
    <col min="15891" max="15891" width="11.7109375" style="200" customWidth="1"/>
    <col min="15892" max="15892" width="12.85546875" style="200" customWidth="1"/>
    <col min="15893" max="15893" width="12.7109375" style="200" customWidth="1"/>
    <col min="15894" max="15898" width="12.85546875" style="200" customWidth="1"/>
    <col min="15899" max="15899" width="14.5703125" style="200" bestFit="1" customWidth="1"/>
    <col min="15900" max="15901" width="14.5703125" style="200" customWidth="1"/>
    <col min="15902" max="15902" width="14.7109375" style="200" customWidth="1"/>
    <col min="15903" max="15903" width="3.140625" style="200" customWidth="1"/>
    <col min="15904" max="16128" width="9.140625" style="200"/>
    <col min="16129" max="16129" width="13.85546875" style="200" customWidth="1"/>
    <col min="16130" max="16130" width="17.42578125" style="200" customWidth="1"/>
    <col min="16131" max="16132" width="11.7109375" style="200" customWidth="1"/>
    <col min="16133" max="16133" width="13" style="200" customWidth="1"/>
    <col min="16134" max="16138" width="12.5703125" style="200" customWidth="1"/>
    <col min="16139" max="16139" width="11.7109375" style="200" customWidth="1"/>
    <col min="16140" max="16140" width="12.5703125" style="200" customWidth="1"/>
    <col min="16141" max="16141" width="13.5703125" style="200" customWidth="1"/>
    <col min="16142" max="16142" width="12.85546875" style="200" customWidth="1"/>
    <col min="16143" max="16143" width="11.7109375" style="200" customWidth="1"/>
    <col min="16144" max="16144" width="12.85546875" style="200" customWidth="1"/>
    <col min="16145" max="16145" width="11.7109375" style="200" customWidth="1"/>
    <col min="16146" max="16146" width="12.85546875" style="200" customWidth="1"/>
    <col min="16147" max="16147" width="11.7109375" style="200" customWidth="1"/>
    <col min="16148" max="16148" width="12.85546875" style="200" customWidth="1"/>
    <col min="16149" max="16149" width="12.7109375" style="200" customWidth="1"/>
    <col min="16150" max="16154" width="12.85546875" style="200" customWidth="1"/>
    <col min="16155" max="16155" width="14.5703125" style="200" bestFit="1" customWidth="1"/>
    <col min="16156" max="16157" width="14.5703125" style="200" customWidth="1"/>
    <col min="16158" max="16158" width="14.7109375" style="200" customWidth="1"/>
    <col min="16159" max="16159" width="3.140625" style="200" customWidth="1"/>
    <col min="16160" max="16384" width="9.140625" style="200"/>
  </cols>
  <sheetData>
    <row r="1" spans="1:31">
      <c r="B1" s="1176"/>
      <c r="C1" s="1176"/>
      <c r="D1" s="1176"/>
      <c r="E1" s="1176"/>
      <c r="F1" s="1176"/>
      <c r="G1" s="1176"/>
      <c r="H1" s="1176"/>
      <c r="I1" s="1176"/>
      <c r="J1" s="1176"/>
      <c r="K1" s="1176"/>
      <c r="L1" s="1176"/>
      <c r="M1" s="1176"/>
      <c r="N1" s="1176"/>
      <c r="O1" s="1176"/>
      <c r="P1" s="1176"/>
      <c r="Q1" s="1176"/>
      <c r="R1" s="1176"/>
      <c r="S1" s="1176"/>
      <c r="T1" s="1176"/>
      <c r="U1" s="1176"/>
      <c r="V1" s="1176"/>
      <c r="W1" s="1176"/>
      <c r="X1" s="1176"/>
      <c r="Y1" s="1176"/>
      <c r="Z1" s="1176"/>
      <c r="AA1" s="1176"/>
      <c r="AB1" s="201"/>
      <c r="AC1" s="201"/>
      <c r="AD1" s="201"/>
    </row>
    <row r="2" spans="1:31">
      <c r="A2" s="202"/>
    </row>
    <row r="3" spans="1:31" ht="24.75" customHeight="1">
      <c r="A3" s="1177" t="s">
        <v>249</v>
      </c>
      <c r="B3" s="1177"/>
      <c r="C3" s="1177"/>
      <c r="D3" s="1177"/>
      <c r="E3" s="1177"/>
      <c r="F3" s="1177"/>
      <c r="G3" s="1177"/>
      <c r="H3" s="1177"/>
      <c r="I3" s="1177"/>
      <c r="J3" s="1177"/>
      <c r="K3" s="1177"/>
      <c r="L3" s="1177"/>
      <c r="M3" s="1177"/>
      <c r="N3" s="1177"/>
      <c r="O3" s="1177"/>
      <c r="P3" s="1177"/>
      <c r="Q3" s="1177"/>
      <c r="R3" s="1177"/>
      <c r="S3" s="1177"/>
      <c r="T3" s="1177"/>
      <c r="U3" s="1177"/>
      <c r="V3" s="1177"/>
      <c r="W3" s="1177"/>
      <c r="X3" s="1177"/>
      <c r="Y3" s="1177"/>
      <c r="Z3" s="1177"/>
      <c r="AA3" s="1177"/>
      <c r="AB3" s="1177"/>
      <c r="AC3" s="1177"/>
      <c r="AD3" s="1177"/>
    </row>
    <row r="4" spans="1:31">
      <c r="A4" s="204" t="s">
        <v>134</v>
      </c>
      <c r="B4" s="205"/>
      <c r="C4" s="206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9"/>
      <c r="AB4" s="209"/>
      <c r="AC4" s="209"/>
      <c r="AD4" s="209"/>
    </row>
    <row r="5" spans="1:31" ht="24" customHeight="1" thickBot="1">
      <c r="A5" s="1178" t="s">
        <v>250</v>
      </c>
      <c r="B5" s="1178"/>
      <c r="C5" s="1178"/>
      <c r="D5" s="1178"/>
      <c r="E5" s="1178"/>
      <c r="F5" s="1178"/>
      <c r="G5" s="1178"/>
      <c r="H5" s="1178"/>
      <c r="I5" s="1178"/>
      <c r="J5" s="1178"/>
      <c r="K5" s="1178"/>
      <c r="L5" s="1178"/>
      <c r="M5" s="1178"/>
      <c r="N5" s="1178"/>
      <c r="O5" s="1178"/>
      <c r="P5" s="1178"/>
      <c r="Q5" s="1178"/>
      <c r="R5" s="1178"/>
      <c r="S5" s="1178"/>
      <c r="T5" s="1178"/>
      <c r="U5" s="1178"/>
      <c r="V5" s="1178"/>
      <c r="W5" s="1178"/>
      <c r="X5" s="1178"/>
      <c r="Y5" s="1178"/>
      <c r="Z5" s="1178"/>
      <c r="AA5" s="1178"/>
      <c r="AB5" s="1178"/>
      <c r="AC5" s="1178"/>
      <c r="AD5" s="1178"/>
    </row>
    <row r="6" spans="1:31" s="213" customFormat="1" ht="54" customHeight="1" thickBot="1">
      <c r="A6" s="210"/>
      <c r="B6" s="211" t="s">
        <v>251</v>
      </c>
      <c r="C6" s="1179" t="s">
        <v>270</v>
      </c>
      <c r="D6" s="1179"/>
      <c r="E6" s="1179"/>
      <c r="F6" s="1180"/>
      <c r="G6" s="1179" t="s">
        <v>271</v>
      </c>
      <c r="H6" s="1179"/>
      <c r="I6" s="1179"/>
      <c r="J6" s="1180"/>
      <c r="K6" s="1179" t="s">
        <v>272</v>
      </c>
      <c r="L6" s="1179"/>
      <c r="M6" s="1179"/>
      <c r="N6" s="1180"/>
      <c r="O6" s="1179" t="s">
        <v>273</v>
      </c>
      <c r="P6" s="1179"/>
      <c r="Q6" s="1179"/>
      <c r="R6" s="1180"/>
      <c r="S6" s="1179" t="s">
        <v>274</v>
      </c>
      <c r="T6" s="1179"/>
      <c r="U6" s="1179"/>
      <c r="V6" s="1180"/>
      <c r="W6" s="1179" t="s">
        <v>190</v>
      </c>
      <c r="X6" s="1179"/>
      <c r="Y6" s="1179"/>
      <c r="Z6" s="1180"/>
      <c r="AA6" s="1179" t="s">
        <v>190</v>
      </c>
      <c r="AB6" s="1179"/>
      <c r="AC6" s="1179"/>
      <c r="AD6" s="1180"/>
      <c r="AE6" s="212"/>
    </row>
    <row r="7" spans="1:31" s="213" customFormat="1" ht="59.25" customHeight="1">
      <c r="A7" s="214" t="s">
        <v>134</v>
      </c>
      <c r="B7" s="215" t="s">
        <v>135</v>
      </c>
      <c r="C7" s="1181" t="s">
        <v>191</v>
      </c>
      <c r="D7" s="1182"/>
      <c r="E7" s="1175" t="s">
        <v>192</v>
      </c>
      <c r="F7" s="1175"/>
      <c r="G7" s="1181" t="s">
        <v>191</v>
      </c>
      <c r="H7" s="1182"/>
      <c r="I7" s="1175" t="s">
        <v>192</v>
      </c>
      <c r="J7" s="1175"/>
      <c r="K7" s="1182" t="s">
        <v>191</v>
      </c>
      <c r="L7" s="1182"/>
      <c r="M7" s="1175" t="s">
        <v>192</v>
      </c>
      <c r="N7" s="1175"/>
      <c r="O7" s="1182" t="s">
        <v>191</v>
      </c>
      <c r="P7" s="1182"/>
      <c r="Q7" s="1175" t="s">
        <v>192</v>
      </c>
      <c r="R7" s="1175"/>
      <c r="S7" s="1182" t="s">
        <v>191</v>
      </c>
      <c r="T7" s="1182"/>
      <c r="U7" s="1175" t="s">
        <v>192</v>
      </c>
      <c r="V7" s="1175"/>
      <c r="W7" s="1182" t="s">
        <v>191</v>
      </c>
      <c r="X7" s="1182"/>
      <c r="Y7" s="1175" t="s">
        <v>192</v>
      </c>
      <c r="Z7" s="1175"/>
      <c r="AA7" s="1182" t="s">
        <v>191</v>
      </c>
      <c r="AB7" s="1182"/>
      <c r="AC7" s="1175" t="s">
        <v>192</v>
      </c>
      <c r="AD7" s="1183"/>
      <c r="AE7" s="212"/>
    </row>
    <row r="8" spans="1:31" s="213" customFormat="1" ht="54" customHeight="1">
      <c r="A8" s="216"/>
      <c r="B8" s="217"/>
      <c r="C8" s="218" t="s">
        <v>193</v>
      </c>
      <c r="D8" s="219" t="s">
        <v>194</v>
      </c>
      <c r="E8" s="220" t="s">
        <v>193</v>
      </c>
      <c r="F8" s="219" t="s">
        <v>194</v>
      </c>
      <c r="G8" s="218" t="s">
        <v>193</v>
      </c>
      <c r="H8" s="219" t="s">
        <v>194</v>
      </c>
      <c r="I8" s="220" t="s">
        <v>193</v>
      </c>
      <c r="J8" s="219" t="s">
        <v>194</v>
      </c>
      <c r="K8" s="220" t="s">
        <v>193</v>
      </c>
      <c r="L8" s="219" t="s">
        <v>194</v>
      </c>
      <c r="M8" s="220" t="s">
        <v>193</v>
      </c>
      <c r="N8" s="219" t="s">
        <v>194</v>
      </c>
      <c r="O8" s="220" t="s">
        <v>193</v>
      </c>
      <c r="P8" s="219" t="s">
        <v>194</v>
      </c>
      <c r="Q8" s="220" t="s">
        <v>193</v>
      </c>
      <c r="R8" s="219" t="s">
        <v>194</v>
      </c>
      <c r="S8" s="220" t="s">
        <v>193</v>
      </c>
      <c r="T8" s="219" t="s">
        <v>194</v>
      </c>
      <c r="U8" s="220" t="s">
        <v>193</v>
      </c>
      <c r="V8" s="219" t="s">
        <v>194</v>
      </c>
      <c r="W8" s="220" t="s">
        <v>193</v>
      </c>
      <c r="X8" s="219" t="s">
        <v>194</v>
      </c>
      <c r="Y8" s="220" t="s">
        <v>193</v>
      </c>
      <c r="Z8" s="219" t="s">
        <v>194</v>
      </c>
      <c r="AA8" s="220" t="s">
        <v>193</v>
      </c>
      <c r="AB8" s="219" t="s">
        <v>194</v>
      </c>
      <c r="AC8" s="220" t="s">
        <v>193</v>
      </c>
      <c r="AD8" s="221" t="s">
        <v>194</v>
      </c>
      <c r="AE8" s="212"/>
    </row>
    <row r="9" spans="1:31" s="213" customFormat="1" ht="45.75" customHeight="1">
      <c r="A9" s="222" t="s">
        <v>138</v>
      </c>
      <c r="B9" s="223" t="s">
        <v>105</v>
      </c>
      <c r="C9" s="224" t="s">
        <v>195</v>
      </c>
      <c r="D9" s="219" t="s">
        <v>196</v>
      </c>
      <c r="E9" s="219" t="s">
        <v>197</v>
      </c>
      <c r="F9" s="219" t="s">
        <v>198</v>
      </c>
      <c r="G9" s="219" t="s">
        <v>199</v>
      </c>
      <c r="H9" s="219" t="s">
        <v>200</v>
      </c>
      <c r="I9" s="219" t="s">
        <v>201</v>
      </c>
      <c r="J9" s="219" t="s">
        <v>202</v>
      </c>
      <c r="K9" s="219" t="s">
        <v>203</v>
      </c>
      <c r="L9" s="219" t="s">
        <v>204</v>
      </c>
      <c r="M9" s="219" t="s">
        <v>205</v>
      </c>
      <c r="N9" s="219" t="s">
        <v>206</v>
      </c>
      <c r="O9" s="219" t="s">
        <v>207</v>
      </c>
      <c r="P9" s="219" t="s">
        <v>208</v>
      </c>
      <c r="Q9" s="219" t="s">
        <v>209</v>
      </c>
      <c r="R9" s="219" t="s">
        <v>210</v>
      </c>
      <c r="S9" s="219" t="s">
        <v>211</v>
      </c>
      <c r="T9" s="219" t="s">
        <v>212</v>
      </c>
      <c r="U9" s="219" t="s">
        <v>213</v>
      </c>
      <c r="V9" s="219" t="s">
        <v>214</v>
      </c>
      <c r="W9" s="219" t="s">
        <v>215</v>
      </c>
      <c r="X9" s="219" t="s">
        <v>216</v>
      </c>
      <c r="Y9" s="219" t="s">
        <v>217</v>
      </c>
      <c r="Z9" s="219" t="s">
        <v>218</v>
      </c>
      <c r="AA9" s="219" t="s">
        <v>219</v>
      </c>
      <c r="AB9" s="219" t="s">
        <v>220</v>
      </c>
      <c r="AC9" s="219" t="s">
        <v>221</v>
      </c>
      <c r="AD9" s="221" t="s">
        <v>222</v>
      </c>
      <c r="AE9" s="212"/>
    </row>
    <row r="10" spans="1:31" ht="35.25" customHeight="1">
      <c r="A10" s="222" t="s">
        <v>139</v>
      </c>
      <c r="B10" s="225">
        <v>1</v>
      </c>
      <c r="C10" s="226"/>
      <c r="D10" s="227"/>
      <c r="E10" s="228"/>
      <c r="F10" s="229"/>
      <c r="G10" s="230"/>
      <c r="H10" s="230"/>
      <c r="I10" s="230"/>
      <c r="J10" s="230"/>
      <c r="K10" s="226"/>
      <c r="L10" s="229"/>
      <c r="M10" s="228"/>
      <c r="N10" s="229"/>
      <c r="O10" s="229"/>
      <c r="P10" s="229"/>
      <c r="Q10" s="229"/>
      <c r="R10" s="229"/>
      <c r="S10" s="229"/>
      <c r="T10" s="229"/>
      <c r="U10" s="229"/>
      <c r="V10" s="229"/>
      <c r="W10" s="231"/>
      <c r="X10" s="229"/>
      <c r="Y10" s="228"/>
      <c r="Z10" s="229"/>
      <c r="AA10" s="232"/>
      <c r="AB10" s="232"/>
      <c r="AC10" s="228"/>
      <c r="AD10" s="228"/>
    </row>
    <row r="11" spans="1:31" ht="35.25" customHeight="1">
      <c r="A11" s="222" t="s">
        <v>140</v>
      </c>
      <c r="B11" s="225">
        <v>2</v>
      </c>
      <c r="C11" s="226"/>
      <c r="D11" s="227"/>
      <c r="E11" s="228"/>
      <c r="F11" s="229"/>
      <c r="G11" s="230"/>
      <c r="H11" s="230"/>
      <c r="I11" s="230"/>
      <c r="J11" s="230"/>
      <c r="K11" s="226"/>
      <c r="L11" s="229"/>
      <c r="M11" s="228"/>
      <c r="N11" s="229"/>
      <c r="O11" s="229"/>
      <c r="P11" s="229"/>
      <c r="Q11" s="229"/>
      <c r="R11" s="229"/>
      <c r="S11" s="229"/>
      <c r="T11" s="229"/>
      <c r="U11" s="229"/>
      <c r="V11" s="229"/>
      <c r="W11" s="231"/>
      <c r="X11" s="229"/>
      <c r="Y11" s="228"/>
      <c r="Z11" s="229"/>
      <c r="AA11" s="232"/>
      <c r="AB11" s="232"/>
      <c r="AC11" s="228"/>
      <c r="AD11" s="228"/>
    </row>
    <row r="12" spans="1:31" ht="35.25" customHeight="1">
      <c r="A12" s="222" t="s">
        <v>141</v>
      </c>
      <c r="B12" s="225">
        <v>3</v>
      </c>
      <c r="C12" s="226"/>
      <c r="D12" s="227"/>
      <c r="E12" s="228"/>
      <c r="F12" s="229"/>
      <c r="G12" s="230"/>
      <c r="H12" s="230"/>
      <c r="I12" s="230"/>
      <c r="J12" s="230"/>
      <c r="K12" s="226"/>
      <c r="L12" s="229"/>
      <c r="M12" s="228"/>
      <c r="N12" s="229"/>
      <c r="O12" s="229"/>
      <c r="P12" s="229"/>
      <c r="Q12" s="229"/>
      <c r="R12" s="229"/>
      <c r="S12" s="229"/>
      <c r="T12" s="229"/>
      <c r="U12" s="229"/>
      <c r="V12" s="229"/>
      <c r="W12" s="231"/>
      <c r="X12" s="229"/>
      <c r="Y12" s="228"/>
      <c r="Z12" s="229"/>
      <c r="AA12" s="231"/>
      <c r="AB12" s="232"/>
      <c r="AC12" s="228"/>
      <c r="AD12" s="228"/>
    </row>
    <row r="13" spans="1:31" ht="35.25" customHeight="1">
      <c r="A13" s="222" t="s">
        <v>142</v>
      </c>
      <c r="B13" s="225">
        <v>4</v>
      </c>
      <c r="C13" s="226"/>
      <c r="D13" s="229"/>
      <c r="E13" s="228"/>
      <c r="F13" s="229"/>
      <c r="G13" s="226"/>
      <c r="H13" s="230"/>
      <c r="I13" s="230"/>
      <c r="J13" s="230"/>
      <c r="K13" s="226"/>
      <c r="L13" s="229"/>
      <c r="M13" s="228"/>
      <c r="N13" s="229"/>
      <c r="O13" s="226"/>
      <c r="P13" s="229"/>
      <c r="Q13" s="228"/>
      <c r="R13" s="229"/>
      <c r="S13" s="229"/>
      <c r="T13" s="229"/>
      <c r="U13" s="229"/>
      <c r="V13" s="229"/>
      <c r="W13" s="231"/>
      <c r="X13" s="229"/>
      <c r="Y13" s="228"/>
      <c r="Z13" s="229"/>
      <c r="AA13" s="231"/>
      <c r="AB13" s="232"/>
      <c r="AC13" s="228"/>
      <c r="AD13" s="228"/>
    </row>
    <row r="14" spans="1:31" ht="35.25" customHeight="1">
      <c r="A14" s="222" t="s">
        <v>143</v>
      </c>
      <c r="B14" s="225">
        <v>5</v>
      </c>
      <c r="C14" s="226"/>
      <c r="D14" s="229"/>
      <c r="E14" s="228"/>
      <c r="F14" s="229"/>
      <c r="G14" s="226"/>
      <c r="H14" s="230"/>
      <c r="I14" s="230"/>
      <c r="J14" s="230"/>
      <c r="K14" s="226"/>
      <c r="L14" s="229"/>
      <c r="M14" s="228"/>
      <c r="N14" s="229"/>
      <c r="O14" s="229"/>
      <c r="P14" s="229"/>
      <c r="Q14" s="229"/>
      <c r="R14" s="229"/>
      <c r="S14" s="229"/>
      <c r="T14" s="229"/>
      <c r="U14" s="229"/>
      <c r="V14" s="229"/>
      <c r="W14" s="231"/>
      <c r="X14" s="229"/>
      <c r="Y14" s="228"/>
      <c r="Z14" s="229"/>
      <c r="AA14" s="231"/>
      <c r="AB14" s="232"/>
      <c r="AC14" s="228"/>
      <c r="AD14" s="228"/>
    </row>
    <row r="15" spans="1:31" ht="35.25" customHeight="1">
      <c r="A15" s="222" t="s">
        <v>144</v>
      </c>
      <c r="B15" s="225">
        <v>6</v>
      </c>
      <c r="C15" s="226"/>
      <c r="D15" s="229"/>
      <c r="E15" s="228"/>
      <c r="F15" s="229"/>
      <c r="G15" s="226"/>
      <c r="H15" s="230"/>
      <c r="I15" s="230"/>
      <c r="J15" s="230"/>
      <c r="K15" s="226"/>
      <c r="L15" s="229"/>
      <c r="M15" s="228"/>
      <c r="N15" s="229"/>
      <c r="O15" s="229"/>
      <c r="P15" s="229"/>
      <c r="Q15" s="229"/>
      <c r="R15" s="229"/>
      <c r="S15" s="231"/>
      <c r="T15" s="229"/>
      <c r="U15" s="228"/>
      <c r="V15" s="229"/>
      <c r="W15" s="231"/>
      <c r="X15" s="229"/>
      <c r="Y15" s="228"/>
      <c r="Z15" s="229"/>
      <c r="AA15" s="231"/>
      <c r="AB15" s="232"/>
      <c r="AC15" s="228"/>
      <c r="AD15" s="228"/>
    </row>
    <row r="16" spans="1:31" s="204" customFormat="1" ht="35.25" customHeight="1">
      <c r="A16" s="222"/>
      <c r="B16" s="233" t="s">
        <v>145</v>
      </c>
      <c r="C16" s="234"/>
      <c r="D16" s="235"/>
      <c r="E16" s="236"/>
      <c r="F16" s="236"/>
      <c r="G16" s="234"/>
      <c r="H16" s="237"/>
      <c r="I16" s="236"/>
      <c r="J16" s="237"/>
      <c r="K16" s="234"/>
      <c r="L16" s="236"/>
      <c r="M16" s="238"/>
      <c r="N16" s="236"/>
      <c r="O16" s="234"/>
      <c r="P16" s="236"/>
      <c r="Q16" s="238"/>
      <c r="R16" s="236"/>
      <c r="S16" s="234"/>
      <c r="T16" s="234"/>
      <c r="U16" s="238"/>
      <c r="V16" s="236"/>
      <c r="W16" s="234"/>
      <c r="X16" s="234"/>
      <c r="Y16" s="239"/>
      <c r="Z16" s="236"/>
      <c r="AA16" s="234"/>
      <c r="AB16" s="234"/>
      <c r="AC16" s="239"/>
      <c r="AD16" s="239"/>
    </row>
    <row r="17" spans="1:31" ht="35.25" customHeight="1">
      <c r="A17" s="222" t="s">
        <v>146</v>
      </c>
      <c r="B17" s="225">
        <v>7</v>
      </c>
      <c r="C17" s="226"/>
      <c r="D17" s="229"/>
      <c r="E17" s="228"/>
      <c r="F17" s="229"/>
      <c r="G17" s="226"/>
      <c r="H17" s="230"/>
      <c r="I17" s="230"/>
      <c r="J17" s="230"/>
      <c r="K17" s="226"/>
      <c r="L17" s="229"/>
      <c r="M17" s="228"/>
      <c r="N17" s="229"/>
      <c r="O17" s="226"/>
      <c r="P17" s="229"/>
      <c r="Q17" s="228"/>
      <c r="R17" s="229"/>
      <c r="S17" s="231"/>
      <c r="T17" s="229"/>
      <c r="U17" s="228"/>
      <c r="V17" s="229"/>
      <c r="W17" s="231"/>
      <c r="X17" s="229"/>
      <c r="Y17" s="228"/>
      <c r="Z17" s="229"/>
      <c r="AA17" s="231"/>
      <c r="AB17" s="232"/>
      <c r="AC17" s="228"/>
      <c r="AD17" s="228"/>
    </row>
    <row r="18" spans="1:31" ht="35.25" customHeight="1">
      <c r="A18" s="222" t="s">
        <v>147</v>
      </c>
      <c r="B18" s="225">
        <v>8</v>
      </c>
      <c r="C18" s="226"/>
      <c r="D18" s="229"/>
      <c r="E18" s="228"/>
      <c r="F18" s="229"/>
      <c r="G18" s="226"/>
      <c r="H18" s="230"/>
      <c r="I18" s="230"/>
      <c r="J18" s="230"/>
      <c r="K18" s="226"/>
      <c r="L18" s="229"/>
      <c r="M18" s="228"/>
      <c r="N18" s="229"/>
      <c r="O18" s="226"/>
      <c r="P18" s="229"/>
      <c r="Q18" s="228"/>
      <c r="R18" s="229"/>
      <c r="S18" s="231"/>
      <c r="T18" s="229"/>
      <c r="U18" s="228"/>
      <c r="V18" s="229"/>
      <c r="W18" s="231"/>
      <c r="X18" s="229"/>
      <c r="Y18" s="228"/>
      <c r="Z18" s="229"/>
      <c r="AA18" s="231"/>
      <c r="AB18" s="232"/>
      <c r="AC18" s="228"/>
      <c r="AD18" s="228"/>
    </row>
    <row r="19" spans="1:31" ht="35.25" customHeight="1">
      <c r="A19" s="222" t="s">
        <v>148</v>
      </c>
      <c r="B19" s="225">
        <v>9</v>
      </c>
      <c r="C19" s="226"/>
      <c r="D19" s="229"/>
      <c r="E19" s="228"/>
      <c r="F19" s="229"/>
      <c r="G19" s="226"/>
      <c r="H19" s="230"/>
      <c r="I19" s="230"/>
      <c r="J19" s="230"/>
      <c r="K19" s="226"/>
      <c r="L19" s="229"/>
      <c r="M19" s="228"/>
      <c r="N19" s="229"/>
      <c r="O19" s="226"/>
      <c r="P19" s="229"/>
      <c r="Q19" s="228"/>
      <c r="R19" s="229"/>
      <c r="S19" s="231"/>
      <c r="T19" s="229"/>
      <c r="U19" s="228"/>
      <c r="V19" s="229"/>
      <c r="W19" s="231"/>
      <c r="X19" s="229"/>
      <c r="Y19" s="228"/>
      <c r="Z19" s="229"/>
      <c r="AA19" s="231"/>
      <c r="AB19" s="232"/>
      <c r="AC19" s="228"/>
      <c r="AD19" s="228"/>
    </row>
    <row r="20" spans="1:31" ht="35.25" customHeight="1">
      <c r="A20" s="222" t="s">
        <v>149</v>
      </c>
      <c r="B20" s="225">
        <v>10</v>
      </c>
      <c r="C20" s="226"/>
      <c r="D20" s="229"/>
      <c r="E20" s="228"/>
      <c r="F20" s="229"/>
      <c r="G20" s="226"/>
      <c r="H20" s="230"/>
      <c r="I20" s="230"/>
      <c r="J20" s="230"/>
      <c r="K20" s="226"/>
      <c r="L20" s="229"/>
      <c r="M20" s="228"/>
      <c r="N20" s="229"/>
      <c r="O20" s="226"/>
      <c r="P20" s="229"/>
      <c r="Q20" s="228"/>
      <c r="R20" s="229"/>
      <c r="S20" s="231"/>
      <c r="T20" s="229"/>
      <c r="U20" s="228"/>
      <c r="V20" s="229"/>
      <c r="W20" s="231"/>
      <c r="X20" s="229"/>
      <c r="Y20" s="228"/>
      <c r="Z20" s="229"/>
      <c r="AA20" s="231"/>
      <c r="AB20" s="232"/>
      <c r="AC20" s="228"/>
      <c r="AD20" s="228"/>
    </row>
    <row r="21" spans="1:31" ht="35.25" customHeight="1">
      <c r="A21" s="222" t="s">
        <v>150</v>
      </c>
      <c r="B21" s="225">
        <v>12</v>
      </c>
      <c r="C21" s="226"/>
      <c r="D21" s="229"/>
      <c r="E21" s="228"/>
      <c r="F21" s="229"/>
      <c r="G21" s="226"/>
      <c r="H21" s="230"/>
      <c r="I21" s="230"/>
      <c r="J21" s="230"/>
      <c r="K21" s="226"/>
      <c r="L21" s="229"/>
      <c r="M21" s="228"/>
      <c r="N21" s="229"/>
      <c r="O21" s="226"/>
      <c r="P21" s="229"/>
      <c r="Q21" s="228"/>
      <c r="R21" s="229"/>
      <c r="S21" s="231"/>
      <c r="T21" s="229"/>
      <c r="U21" s="228"/>
      <c r="V21" s="229"/>
      <c r="W21" s="231"/>
      <c r="X21" s="229"/>
      <c r="Y21" s="228"/>
      <c r="Z21" s="229"/>
      <c r="AA21" s="231"/>
      <c r="AB21" s="232"/>
      <c r="AC21" s="228"/>
      <c r="AD21" s="228"/>
    </row>
    <row r="22" spans="1:31" ht="35.25" customHeight="1">
      <c r="A22" s="222" t="s">
        <v>151</v>
      </c>
      <c r="B22" s="225">
        <v>13</v>
      </c>
      <c r="C22" s="226"/>
      <c r="D22" s="229"/>
      <c r="E22" s="228"/>
      <c r="F22" s="229"/>
      <c r="G22" s="226"/>
      <c r="H22" s="230"/>
      <c r="I22" s="230"/>
      <c r="J22" s="230"/>
      <c r="K22" s="226"/>
      <c r="L22" s="229"/>
      <c r="M22" s="228"/>
      <c r="N22" s="229"/>
      <c r="O22" s="226"/>
      <c r="P22" s="229"/>
      <c r="Q22" s="228"/>
      <c r="R22" s="229"/>
      <c r="S22" s="231"/>
      <c r="T22" s="229"/>
      <c r="U22" s="228"/>
      <c r="V22" s="229"/>
      <c r="W22" s="231"/>
      <c r="X22" s="229"/>
      <c r="Y22" s="228"/>
      <c r="Z22" s="229"/>
      <c r="AA22" s="231"/>
      <c r="AB22" s="232"/>
      <c r="AC22" s="228"/>
      <c r="AD22" s="228"/>
    </row>
    <row r="23" spans="1:31" s="204" customFormat="1" ht="35.25" customHeight="1">
      <c r="A23" s="222"/>
      <c r="B23" s="233" t="s">
        <v>152</v>
      </c>
      <c r="C23" s="234"/>
      <c r="D23" s="235"/>
      <c r="E23" s="236"/>
      <c r="F23" s="235"/>
      <c r="G23" s="234"/>
      <c r="H23" s="240"/>
      <c r="I23" s="236"/>
      <c r="J23" s="240"/>
      <c r="K23" s="234"/>
      <c r="L23" s="235"/>
      <c r="M23" s="236"/>
      <c r="N23" s="235"/>
      <c r="O23" s="234"/>
      <c r="P23" s="235"/>
      <c r="Q23" s="236"/>
      <c r="R23" s="235"/>
      <c r="S23" s="234"/>
      <c r="T23" s="235"/>
      <c r="U23" s="236"/>
      <c r="V23" s="235"/>
      <c r="W23" s="234"/>
      <c r="X23" s="235"/>
      <c r="Y23" s="236"/>
      <c r="Z23" s="235"/>
      <c r="AA23" s="234"/>
      <c r="AB23" s="235"/>
      <c r="AC23" s="236"/>
      <c r="AD23" s="236"/>
    </row>
    <row r="24" spans="1:31" ht="35.25" customHeight="1">
      <c r="A24" s="222" t="s">
        <v>153</v>
      </c>
      <c r="B24" s="225">
        <v>14</v>
      </c>
      <c r="C24" s="226"/>
      <c r="D24" s="229"/>
      <c r="E24" s="236"/>
      <c r="F24" s="229"/>
      <c r="G24" s="226"/>
      <c r="H24" s="230"/>
      <c r="I24" s="230"/>
      <c r="J24" s="230"/>
      <c r="K24" s="226"/>
      <c r="L24" s="229"/>
      <c r="M24" s="228"/>
      <c r="N24" s="229"/>
      <c r="O24" s="226"/>
      <c r="P24" s="229"/>
      <c r="Q24" s="228"/>
      <c r="R24" s="229"/>
      <c r="S24" s="231"/>
      <c r="T24" s="229"/>
      <c r="U24" s="228"/>
      <c r="V24" s="229"/>
      <c r="W24" s="231"/>
      <c r="X24" s="229"/>
      <c r="Y24" s="228"/>
      <c r="Z24" s="229"/>
      <c r="AA24" s="231"/>
      <c r="AB24" s="232"/>
      <c r="AC24" s="228"/>
      <c r="AD24" s="228"/>
    </row>
    <row r="25" spans="1:31" ht="35.25" customHeight="1">
      <c r="A25" s="222" t="s">
        <v>154</v>
      </c>
      <c r="B25" s="225">
        <v>15</v>
      </c>
      <c r="C25" s="226"/>
      <c r="D25" s="229"/>
      <c r="E25" s="228"/>
      <c r="F25" s="229"/>
      <c r="G25" s="226"/>
      <c r="H25" s="230"/>
      <c r="I25" s="230"/>
      <c r="J25" s="230"/>
      <c r="K25" s="226"/>
      <c r="L25" s="229"/>
      <c r="M25" s="228"/>
      <c r="N25" s="229"/>
      <c r="O25" s="226"/>
      <c r="P25" s="229"/>
      <c r="Q25" s="228"/>
      <c r="R25" s="229"/>
      <c r="S25" s="231"/>
      <c r="T25" s="229"/>
      <c r="U25" s="228"/>
      <c r="V25" s="229"/>
      <c r="W25" s="231"/>
      <c r="X25" s="229"/>
      <c r="Y25" s="228"/>
      <c r="Z25" s="229"/>
      <c r="AA25" s="231"/>
      <c r="AB25" s="232"/>
      <c r="AC25" s="228"/>
      <c r="AD25" s="228"/>
    </row>
    <row r="26" spans="1:31" ht="35.25" customHeight="1">
      <c r="A26" s="222" t="s">
        <v>155</v>
      </c>
      <c r="B26" s="225">
        <v>16</v>
      </c>
      <c r="C26" s="226"/>
      <c r="D26" s="229"/>
      <c r="E26" s="228"/>
      <c r="F26" s="229"/>
      <c r="G26" s="226"/>
      <c r="H26" s="230"/>
      <c r="I26" s="230"/>
      <c r="J26" s="230"/>
      <c r="K26" s="226"/>
      <c r="L26" s="229"/>
      <c r="M26" s="228"/>
      <c r="N26" s="229"/>
      <c r="O26" s="226"/>
      <c r="P26" s="229"/>
      <c r="Q26" s="228"/>
      <c r="R26" s="229"/>
      <c r="S26" s="231"/>
      <c r="T26" s="229"/>
      <c r="U26" s="228"/>
      <c r="V26" s="229"/>
      <c r="W26" s="231"/>
      <c r="X26" s="229"/>
      <c r="Y26" s="228"/>
      <c r="Z26" s="229"/>
      <c r="AA26" s="231"/>
      <c r="AB26" s="232"/>
      <c r="AC26" s="228"/>
      <c r="AD26" s="228"/>
    </row>
    <row r="27" spans="1:31" ht="35.25" customHeight="1">
      <c r="A27" s="222" t="s">
        <v>156</v>
      </c>
      <c r="B27" s="225">
        <v>17</v>
      </c>
      <c r="C27" s="226"/>
      <c r="D27" s="229"/>
      <c r="E27" s="228"/>
      <c r="F27" s="229"/>
      <c r="G27" s="226"/>
      <c r="H27" s="230"/>
      <c r="I27" s="230"/>
      <c r="J27" s="230"/>
      <c r="K27" s="226"/>
      <c r="L27" s="229"/>
      <c r="M27" s="228"/>
      <c r="N27" s="229"/>
      <c r="O27" s="226"/>
      <c r="P27" s="229"/>
      <c r="Q27" s="228"/>
      <c r="R27" s="229"/>
      <c r="S27" s="231"/>
      <c r="T27" s="229"/>
      <c r="U27" s="228"/>
      <c r="V27" s="229"/>
      <c r="W27" s="231"/>
      <c r="X27" s="229"/>
      <c r="Y27" s="228"/>
      <c r="Z27" s="229"/>
      <c r="AA27" s="231"/>
      <c r="AB27" s="232"/>
      <c r="AC27" s="228"/>
      <c r="AD27" s="228"/>
    </row>
    <row r="28" spans="1:31" s="204" customFormat="1" ht="35.25" customHeight="1">
      <c r="A28" s="222"/>
      <c r="B28" s="233" t="s">
        <v>157</v>
      </c>
      <c r="C28" s="234"/>
      <c r="D28" s="235"/>
      <c r="E28" s="236"/>
      <c r="F28" s="235"/>
      <c r="G28" s="234"/>
      <c r="H28" s="240"/>
      <c r="I28" s="236"/>
      <c r="J28" s="240"/>
      <c r="K28" s="234"/>
      <c r="L28" s="235"/>
      <c r="M28" s="236"/>
      <c r="N28" s="235"/>
      <c r="O28" s="234"/>
      <c r="P28" s="235"/>
      <c r="Q28" s="236"/>
      <c r="R28" s="235"/>
      <c r="S28" s="234"/>
      <c r="T28" s="235"/>
      <c r="U28" s="236"/>
      <c r="V28" s="235"/>
      <c r="W28" s="234"/>
      <c r="X28" s="235"/>
      <c r="Y28" s="236"/>
      <c r="Z28" s="235"/>
      <c r="AA28" s="234"/>
      <c r="AB28" s="235"/>
      <c r="AC28" s="236"/>
      <c r="AD28" s="241"/>
      <c r="AE28" s="242"/>
    </row>
    <row r="29" spans="1:31" ht="35.25" customHeight="1">
      <c r="A29" s="222" t="s">
        <v>158</v>
      </c>
      <c r="B29" s="243" t="s">
        <v>159</v>
      </c>
      <c r="C29" s="226"/>
      <c r="D29" s="226"/>
      <c r="E29" s="228"/>
      <c r="F29" s="228"/>
      <c r="G29" s="226"/>
      <c r="H29" s="228"/>
      <c r="I29" s="230"/>
      <c r="J29" s="228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31"/>
      <c r="AB29" s="231"/>
      <c r="AC29" s="228"/>
      <c r="AD29" s="228"/>
    </row>
    <row r="30" spans="1:31" ht="35.25" customHeight="1">
      <c r="A30" s="222"/>
      <c r="B30" s="244" t="s">
        <v>160</v>
      </c>
      <c r="C30" s="234"/>
      <c r="D30" s="234"/>
      <c r="E30" s="236"/>
      <c r="F30" s="236"/>
      <c r="G30" s="234"/>
      <c r="H30" s="237"/>
      <c r="I30" s="236"/>
      <c r="J30" s="237"/>
      <c r="K30" s="234"/>
      <c r="L30" s="234"/>
      <c r="M30" s="236"/>
      <c r="N30" s="236"/>
      <c r="O30" s="234"/>
      <c r="P30" s="234"/>
      <c r="Q30" s="236"/>
      <c r="R30" s="229"/>
      <c r="S30" s="234"/>
      <c r="T30" s="234"/>
      <c r="U30" s="236"/>
      <c r="V30" s="229"/>
      <c r="W30" s="234"/>
      <c r="X30" s="234"/>
      <c r="Y30" s="236"/>
      <c r="Z30" s="229"/>
      <c r="AA30" s="234"/>
      <c r="AB30" s="234"/>
      <c r="AC30" s="236"/>
      <c r="AD30" s="236"/>
    </row>
    <row r="31" spans="1:31" ht="35.25" customHeight="1">
      <c r="A31" s="222" t="s">
        <v>161</v>
      </c>
      <c r="B31" s="245" t="s">
        <v>162</v>
      </c>
      <c r="C31" s="246"/>
      <c r="D31" s="229"/>
      <c r="E31" s="228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29"/>
      <c r="Y31" s="229"/>
      <c r="Z31" s="229"/>
      <c r="AA31" s="232"/>
      <c r="AB31" s="232"/>
      <c r="AC31" s="232"/>
      <c r="AD31" s="247"/>
    </row>
    <row r="32" spans="1:31" s="204" customFormat="1" ht="35.25" customHeight="1">
      <c r="A32" s="222" t="s">
        <v>163</v>
      </c>
      <c r="B32" s="248" t="s">
        <v>164</v>
      </c>
      <c r="C32" s="249"/>
      <c r="D32" s="235"/>
      <c r="E32" s="228"/>
      <c r="F32" s="228"/>
      <c r="G32" s="226"/>
      <c r="H32" s="228"/>
      <c r="I32" s="230"/>
      <c r="J32" s="228"/>
      <c r="K32" s="235"/>
      <c r="L32" s="235"/>
      <c r="M32" s="228"/>
      <c r="N32" s="235"/>
      <c r="O32" s="235"/>
      <c r="P32" s="235"/>
      <c r="Q32" s="228"/>
      <c r="R32" s="235"/>
      <c r="S32" s="235"/>
      <c r="T32" s="235"/>
      <c r="U32" s="228"/>
      <c r="V32" s="235"/>
      <c r="W32" s="235"/>
      <c r="X32" s="235"/>
      <c r="Y32" s="228"/>
      <c r="Z32" s="235"/>
      <c r="AA32" s="231"/>
      <c r="AB32" s="231"/>
      <c r="AC32" s="228"/>
      <c r="AD32" s="228"/>
      <c r="AE32" s="250"/>
    </row>
    <row r="33" spans="1:31" s="204" customFormat="1" ht="35.25" customHeight="1">
      <c r="A33" s="222" t="s">
        <v>165</v>
      </c>
      <c r="B33" s="248" t="s">
        <v>166</v>
      </c>
      <c r="C33" s="249"/>
      <c r="D33" s="235"/>
      <c r="E33" s="251"/>
      <c r="F33" s="235"/>
      <c r="G33" s="226"/>
      <c r="H33" s="235"/>
      <c r="I33" s="235"/>
      <c r="J33" s="235"/>
      <c r="K33" s="235"/>
      <c r="L33" s="235"/>
      <c r="M33" s="235"/>
      <c r="N33" s="235"/>
      <c r="O33" s="235"/>
      <c r="P33" s="235"/>
      <c r="Q33" s="252"/>
      <c r="R33" s="235"/>
      <c r="S33" s="235"/>
      <c r="T33" s="235"/>
      <c r="U33" s="228"/>
      <c r="V33" s="235"/>
      <c r="W33" s="235"/>
      <c r="X33" s="235"/>
      <c r="Y33" s="235"/>
      <c r="Z33" s="235"/>
      <c r="AA33" s="235"/>
      <c r="AB33" s="235"/>
      <c r="AC33" s="235"/>
      <c r="AD33" s="241"/>
      <c r="AE33" s="250"/>
    </row>
    <row r="34" spans="1:31" ht="35.25" customHeight="1">
      <c r="A34" s="222"/>
      <c r="B34" s="245"/>
      <c r="C34" s="246"/>
      <c r="D34" s="229"/>
      <c r="E34" s="228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53"/>
      <c r="R34" s="253"/>
      <c r="S34" s="253"/>
      <c r="T34" s="253"/>
      <c r="U34" s="253"/>
      <c r="V34" s="253"/>
      <c r="W34" s="253"/>
      <c r="X34" s="253"/>
      <c r="Y34" s="253"/>
      <c r="Z34" s="253"/>
      <c r="AA34" s="254"/>
      <c r="AB34" s="254"/>
      <c r="AC34" s="254"/>
      <c r="AD34" s="255"/>
    </row>
    <row r="35" spans="1:31" ht="35.25" customHeight="1">
      <c r="A35" s="222"/>
      <c r="B35" s="245"/>
      <c r="C35" s="246"/>
      <c r="D35" s="229"/>
      <c r="E35" s="228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56"/>
      <c r="R35" s="256"/>
      <c r="S35" s="257"/>
      <c r="T35" s="257"/>
      <c r="U35" s="257"/>
      <c r="V35" s="257"/>
      <c r="W35" s="257"/>
      <c r="X35" s="257"/>
      <c r="Y35" s="257"/>
      <c r="Z35" s="257"/>
      <c r="AA35" s="254"/>
      <c r="AB35" s="254"/>
      <c r="AC35" s="254"/>
      <c r="AD35" s="255"/>
    </row>
    <row r="36" spans="1:31" ht="35.25" customHeight="1">
      <c r="A36" s="222"/>
      <c r="B36" s="248"/>
      <c r="C36" s="249"/>
      <c r="D36" s="229"/>
      <c r="E36" s="228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53"/>
      <c r="R36" s="253"/>
      <c r="S36" s="253"/>
      <c r="T36" s="253"/>
      <c r="U36" s="253"/>
      <c r="V36" s="253"/>
      <c r="W36" s="253"/>
      <c r="X36" s="253"/>
      <c r="Y36" s="253"/>
      <c r="Z36" s="253"/>
      <c r="AA36" s="254"/>
      <c r="AB36" s="254"/>
      <c r="AC36" s="254"/>
      <c r="AD36" s="255"/>
    </row>
    <row r="37" spans="1:31" ht="35.25" customHeight="1">
      <c r="A37" s="222"/>
      <c r="B37" s="258" t="s">
        <v>167</v>
      </c>
      <c r="C37" s="259"/>
      <c r="D37" s="229"/>
      <c r="E37" s="236"/>
      <c r="F37" s="236"/>
      <c r="G37" s="236"/>
      <c r="H37" s="236"/>
      <c r="I37" s="236"/>
      <c r="J37" s="236"/>
      <c r="K37" s="229"/>
      <c r="L37" s="229"/>
      <c r="M37" s="236"/>
      <c r="N37" s="236"/>
      <c r="O37" s="229"/>
      <c r="P37" s="229"/>
      <c r="Q37" s="236"/>
      <c r="R37" s="253"/>
      <c r="S37" s="253"/>
      <c r="T37" s="253"/>
      <c r="U37" s="236"/>
      <c r="V37" s="253"/>
      <c r="W37" s="253"/>
      <c r="X37" s="253"/>
      <c r="Y37" s="236"/>
      <c r="Z37" s="253"/>
      <c r="AA37" s="254"/>
      <c r="AB37" s="254"/>
      <c r="AC37" s="236"/>
      <c r="AD37" s="236"/>
    </row>
    <row r="38" spans="1:31" ht="35.25" customHeight="1">
      <c r="A38" s="222" t="s">
        <v>168</v>
      </c>
      <c r="B38" s="245" t="s">
        <v>169</v>
      </c>
      <c r="C38" s="246"/>
      <c r="D38" s="229"/>
      <c r="E38" s="228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60"/>
      <c r="S38" s="260"/>
      <c r="T38" s="260"/>
      <c r="U38" s="260"/>
      <c r="V38" s="260"/>
      <c r="W38" s="260"/>
      <c r="X38" s="260"/>
      <c r="Y38" s="260"/>
      <c r="Z38" s="260"/>
      <c r="AA38" s="261"/>
      <c r="AB38" s="261"/>
      <c r="AC38" s="260"/>
      <c r="AD38" s="260"/>
    </row>
    <row r="39" spans="1:31" ht="35.25" customHeight="1">
      <c r="A39" s="222"/>
      <c r="B39" s="258"/>
      <c r="C39" s="259"/>
      <c r="D39" s="229"/>
      <c r="E39" s="228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60"/>
      <c r="S39" s="260"/>
      <c r="T39" s="260"/>
      <c r="U39" s="260"/>
      <c r="V39" s="260"/>
      <c r="W39" s="260"/>
      <c r="X39" s="260"/>
      <c r="Y39" s="260"/>
      <c r="Z39" s="260"/>
      <c r="AA39" s="261"/>
      <c r="AB39" s="261"/>
      <c r="AC39" s="260"/>
      <c r="AD39" s="260"/>
    </row>
    <row r="40" spans="1:31" ht="35.25" customHeight="1" thickBot="1">
      <c r="A40" s="262"/>
      <c r="B40" s="263" t="s">
        <v>170</v>
      </c>
      <c r="C40" s="264"/>
      <c r="D40" s="264"/>
      <c r="E40" s="265"/>
      <c r="F40" s="265"/>
      <c r="G40" s="264"/>
      <c r="H40" s="265"/>
      <c r="I40" s="265"/>
      <c r="J40" s="265"/>
      <c r="K40" s="264"/>
      <c r="L40" s="266"/>
      <c r="M40" s="265"/>
      <c r="N40" s="266"/>
      <c r="O40" s="266"/>
      <c r="P40" s="266"/>
      <c r="Q40" s="265"/>
      <c r="R40" s="267"/>
      <c r="S40" s="267"/>
      <c r="T40" s="267"/>
      <c r="U40" s="265"/>
      <c r="V40" s="267"/>
      <c r="W40" s="267"/>
      <c r="X40" s="267"/>
      <c r="Y40" s="265"/>
      <c r="Z40" s="267"/>
      <c r="AA40" s="268"/>
      <c r="AB40" s="268"/>
      <c r="AC40" s="265"/>
      <c r="AD40" s="265"/>
    </row>
    <row r="41" spans="1:31" ht="16.5" thickTop="1"/>
    <row r="49" spans="4:16" s="204" customFormat="1">
      <c r="D49" s="269"/>
      <c r="E49" s="269"/>
      <c r="F49" s="269"/>
      <c r="G49" s="269"/>
      <c r="H49" s="269"/>
      <c r="I49" s="269"/>
      <c r="J49" s="269"/>
      <c r="K49" s="269"/>
      <c r="L49" s="269"/>
      <c r="M49" s="270"/>
      <c r="N49" s="270"/>
      <c r="O49" s="270"/>
      <c r="P49" s="269"/>
    </row>
    <row r="51" spans="4:16" ht="22.5">
      <c r="P51" s="271">
        <v>5</v>
      </c>
    </row>
  </sheetData>
  <mergeCells count="24">
    <mergeCell ref="AA7:AB7"/>
    <mergeCell ref="AC7:AD7"/>
    <mergeCell ref="O7:P7"/>
    <mergeCell ref="Q7:R7"/>
    <mergeCell ref="S7:T7"/>
    <mergeCell ref="U7:V7"/>
    <mergeCell ref="W7:X7"/>
    <mergeCell ref="Y7:Z7"/>
    <mergeCell ref="M7:N7"/>
    <mergeCell ref="B1:AA1"/>
    <mergeCell ref="A3:AD3"/>
    <mergeCell ref="A5:AD5"/>
    <mergeCell ref="C6:F6"/>
    <mergeCell ref="G6:J6"/>
    <mergeCell ref="K6:N6"/>
    <mergeCell ref="O6:R6"/>
    <mergeCell ref="S6:V6"/>
    <mergeCell ref="W6:Z6"/>
    <mergeCell ref="AA6:AD6"/>
    <mergeCell ref="C7:D7"/>
    <mergeCell ref="E7:F7"/>
    <mergeCell ref="G7:H7"/>
    <mergeCell ref="I7:J7"/>
    <mergeCell ref="K7:L7"/>
  </mergeCells>
  <printOptions horizontalCentered="1"/>
  <pageMargins left="0.16" right="0.16" top="0.49803149600000002" bottom="0.25" header="0.31496062992126" footer="0.31496062992126"/>
  <pageSetup paperSize="9" scale="36" orientation="landscape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AC54"/>
  <sheetViews>
    <sheetView showGridLines="0" view="pageBreakPreview" zoomScale="75" zoomScaleNormal="80" zoomScaleSheetLayoutView="75" workbookViewId="0">
      <pane xSplit="2" ySplit="7" topLeftCell="D35" activePane="bottomRight" state="frozen"/>
      <selection activeCell="F15" sqref="F15"/>
      <selection pane="topRight" activeCell="F15" sqref="F15"/>
      <selection pane="bottomLeft" activeCell="F15" sqref="F15"/>
      <selection pane="bottomRight" activeCell="H46" sqref="H46"/>
    </sheetView>
  </sheetViews>
  <sheetFormatPr defaultRowHeight="14.25"/>
  <cols>
    <col min="1" max="1" width="9.140625" style="23"/>
    <col min="2" max="2" width="14.28515625" style="23" bestFit="1" customWidth="1"/>
    <col min="3" max="3" width="40.42578125" style="23" bestFit="1" customWidth="1"/>
    <col min="4" max="6" width="18.28515625" style="23" customWidth="1"/>
    <col min="7" max="7" width="11.140625" style="23" customWidth="1"/>
    <col min="8" max="8" width="16.140625" style="23" bestFit="1" customWidth="1"/>
    <col min="9" max="9" width="26.28515625" style="23" bestFit="1" customWidth="1"/>
    <col min="10" max="10" width="21.42578125" style="23" bestFit="1" customWidth="1"/>
    <col min="11" max="11" width="20.7109375" style="23" bestFit="1" customWidth="1"/>
    <col min="12" max="14" width="19.28515625" style="23" bestFit="1" customWidth="1"/>
    <col min="15" max="15" width="3.5703125" style="23" bestFit="1" customWidth="1"/>
    <col min="16" max="252" width="9.140625" style="23"/>
    <col min="253" max="253" width="13.85546875" style="23" customWidth="1"/>
    <col min="254" max="254" width="24.42578125" style="23" customWidth="1"/>
    <col min="255" max="255" width="14.85546875" style="23" customWidth="1"/>
    <col min="256" max="256" width="16.28515625" style="23" customWidth="1"/>
    <col min="257" max="257" width="17.42578125" style="23" customWidth="1"/>
    <col min="258" max="259" width="15.5703125" style="23" customWidth="1"/>
    <col min="260" max="260" width="17.42578125" style="23" customWidth="1"/>
    <col min="261" max="261" width="18.85546875" style="23" customWidth="1"/>
    <col min="262" max="262" width="15.5703125" style="23" customWidth="1"/>
    <col min="263" max="265" width="20.140625" style="23" customWidth="1"/>
    <col min="266" max="266" width="11.42578125" style="23" customWidth="1"/>
    <col min="267" max="268" width="22.42578125" style="23" customWidth="1"/>
    <col min="269" max="269" width="26.28515625" style="23" customWidth="1"/>
    <col min="270" max="270" width="23.85546875" style="23" customWidth="1"/>
    <col min="271" max="508" width="9.140625" style="23"/>
    <col min="509" max="509" width="13.85546875" style="23" customWidth="1"/>
    <col min="510" max="510" width="24.42578125" style="23" customWidth="1"/>
    <col min="511" max="511" width="14.85546875" style="23" customWidth="1"/>
    <col min="512" max="512" width="16.28515625" style="23" customWidth="1"/>
    <col min="513" max="513" width="17.42578125" style="23" customWidth="1"/>
    <col min="514" max="515" width="15.5703125" style="23" customWidth="1"/>
    <col min="516" max="516" width="17.42578125" style="23" customWidth="1"/>
    <col min="517" max="517" width="18.85546875" style="23" customWidth="1"/>
    <col min="518" max="518" width="15.5703125" style="23" customWidth="1"/>
    <col min="519" max="521" width="20.140625" style="23" customWidth="1"/>
    <col min="522" max="522" width="11.42578125" style="23" customWidth="1"/>
    <col min="523" max="524" width="22.42578125" style="23" customWidth="1"/>
    <col min="525" max="525" width="26.28515625" style="23" customWidth="1"/>
    <col min="526" max="526" width="23.85546875" style="23" customWidth="1"/>
    <col min="527" max="764" width="9.140625" style="23"/>
    <col min="765" max="765" width="13.85546875" style="23" customWidth="1"/>
    <col min="766" max="766" width="24.42578125" style="23" customWidth="1"/>
    <col min="767" max="767" width="14.85546875" style="23" customWidth="1"/>
    <col min="768" max="768" width="16.28515625" style="23" customWidth="1"/>
    <col min="769" max="769" width="17.42578125" style="23" customWidth="1"/>
    <col min="770" max="771" width="15.5703125" style="23" customWidth="1"/>
    <col min="772" max="772" width="17.42578125" style="23" customWidth="1"/>
    <col min="773" max="773" width="18.85546875" style="23" customWidth="1"/>
    <col min="774" max="774" width="15.5703125" style="23" customWidth="1"/>
    <col min="775" max="777" width="20.140625" style="23" customWidth="1"/>
    <col min="778" max="778" width="11.42578125" style="23" customWidth="1"/>
    <col min="779" max="780" width="22.42578125" style="23" customWidth="1"/>
    <col min="781" max="781" width="26.28515625" style="23" customWidth="1"/>
    <col min="782" max="782" width="23.85546875" style="23" customWidth="1"/>
    <col min="783" max="1020" width="9.140625" style="23"/>
    <col min="1021" max="1021" width="13.85546875" style="23" customWidth="1"/>
    <col min="1022" max="1022" width="24.42578125" style="23" customWidth="1"/>
    <col min="1023" max="1023" width="14.85546875" style="23" customWidth="1"/>
    <col min="1024" max="1024" width="16.28515625" style="23" customWidth="1"/>
    <col min="1025" max="1025" width="17.42578125" style="23" customWidth="1"/>
    <col min="1026" max="1027" width="15.5703125" style="23" customWidth="1"/>
    <col min="1028" max="1028" width="17.42578125" style="23" customWidth="1"/>
    <col min="1029" max="1029" width="18.85546875" style="23" customWidth="1"/>
    <col min="1030" max="1030" width="15.5703125" style="23" customWidth="1"/>
    <col min="1031" max="1033" width="20.140625" style="23" customWidth="1"/>
    <col min="1034" max="1034" width="11.42578125" style="23" customWidth="1"/>
    <col min="1035" max="1036" width="22.42578125" style="23" customWidth="1"/>
    <col min="1037" max="1037" width="26.28515625" style="23" customWidth="1"/>
    <col min="1038" max="1038" width="23.85546875" style="23" customWidth="1"/>
    <col min="1039" max="1276" width="9.140625" style="23"/>
    <col min="1277" max="1277" width="13.85546875" style="23" customWidth="1"/>
    <col min="1278" max="1278" width="24.42578125" style="23" customWidth="1"/>
    <col min="1279" max="1279" width="14.85546875" style="23" customWidth="1"/>
    <col min="1280" max="1280" width="16.28515625" style="23" customWidth="1"/>
    <col min="1281" max="1281" width="17.42578125" style="23" customWidth="1"/>
    <col min="1282" max="1283" width="15.5703125" style="23" customWidth="1"/>
    <col min="1284" max="1284" width="17.42578125" style="23" customWidth="1"/>
    <col min="1285" max="1285" width="18.85546875" style="23" customWidth="1"/>
    <col min="1286" max="1286" width="15.5703125" style="23" customWidth="1"/>
    <col min="1287" max="1289" width="20.140625" style="23" customWidth="1"/>
    <col min="1290" max="1290" width="11.42578125" style="23" customWidth="1"/>
    <col min="1291" max="1292" width="22.42578125" style="23" customWidth="1"/>
    <col min="1293" max="1293" width="26.28515625" style="23" customWidth="1"/>
    <col min="1294" max="1294" width="23.85546875" style="23" customWidth="1"/>
    <col min="1295" max="1532" width="9.140625" style="23"/>
    <col min="1533" max="1533" width="13.85546875" style="23" customWidth="1"/>
    <col min="1534" max="1534" width="24.42578125" style="23" customWidth="1"/>
    <col min="1535" max="1535" width="14.85546875" style="23" customWidth="1"/>
    <col min="1536" max="1536" width="16.28515625" style="23" customWidth="1"/>
    <col min="1537" max="1537" width="17.42578125" style="23" customWidth="1"/>
    <col min="1538" max="1539" width="15.5703125" style="23" customWidth="1"/>
    <col min="1540" max="1540" width="17.42578125" style="23" customWidth="1"/>
    <col min="1541" max="1541" width="18.85546875" style="23" customWidth="1"/>
    <col min="1542" max="1542" width="15.5703125" style="23" customWidth="1"/>
    <col min="1543" max="1545" width="20.140625" style="23" customWidth="1"/>
    <col min="1546" max="1546" width="11.42578125" style="23" customWidth="1"/>
    <col min="1547" max="1548" width="22.42578125" style="23" customWidth="1"/>
    <col min="1549" max="1549" width="26.28515625" style="23" customWidth="1"/>
    <col min="1550" max="1550" width="23.85546875" style="23" customWidth="1"/>
    <col min="1551" max="1788" width="9.140625" style="23"/>
    <col min="1789" max="1789" width="13.85546875" style="23" customWidth="1"/>
    <col min="1790" max="1790" width="24.42578125" style="23" customWidth="1"/>
    <col min="1791" max="1791" width="14.85546875" style="23" customWidth="1"/>
    <col min="1792" max="1792" width="16.28515625" style="23" customWidth="1"/>
    <col min="1793" max="1793" width="17.42578125" style="23" customWidth="1"/>
    <col min="1794" max="1795" width="15.5703125" style="23" customWidth="1"/>
    <col min="1796" max="1796" width="17.42578125" style="23" customWidth="1"/>
    <col min="1797" max="1797" width="18.85546875" style="23" customWidth="1"/>
    <col min="1798" max="1798" width="15.5703125" style="23" customWidth="1"/>
    <col min="1799" max="1801" width="20.140625" style="23" customWidth="1"/>
    <col min="1802" max="1802" width="11.42578125" style="23" customWidth="1"/>
    <col min="1803" max="1804" width="22.42578125" style="23" customWidth="1"/>
    <col min="1805" max="1805" width="26.28515625" style="23" customWidth="1"/>
    <col min="1806" max="1806" width="23.85546875" style="23" customWidth="1"/>
    <col min="1807" max="2044" width="9.140625" style="23"/>
    <col min="2045" max="2045" width="13.85546875" style="23" customWidth="1"/>
    <col min="2046" max="2046" width="24.42578125" style="23" customWidth="1"/>
    <col min="2047" max="2047" width="14.85546875" style="23" customWidth="1"/>
    <col min="2048" max="2048" width="16.28515625" style="23" customWidth="1"/>
    <col min="2049" max="2049" width="17.42578125" style="23" customWidth="1"/>
    <col min="2050" max="2051" width="15.5703125" style="23" customWidth="1"/>
    <col min="2052" max="2052" width="17.42578125" style="23" customWidth="1"/>
    <col min="2053" max="2053" width="18.85546875" style="23" customWidth="1"/>
    <col min="2054" max="2054" width="15.5703125" style="23" customWidth="1"/>
    <col min="2055" max="2057" width="20.140625" style="23" customWidth="1"/>
    <col min="2058" max="2058" width="11.42578125" style="23" customWidth="1"/>
    <col min="2059" max="2060" width="22.42578125" style="23" customWidth="1"/>
    <col min="2061" max="2061" width="26.28515625" style="23" customWidth="1"/>
    <col min="2062" max="2062" width="23.85546875" style="23" customWidth="1"/>
    <col min="2063" max="2300" width="9.140625" style="23"/>
    <col min="2301" max="2301" width="13.85546875" style="23" customWidth="1"/>
    <col min="2302" max="2302" width="24.42578125" style="23" customWidth="1"/>
    <col min="2303" max="2303" width="14.85546875" style="23" customWidth="1"/>
    <col min="2304" max="2304" width="16.28515625" style="23" customWidth="1"/>
    <col min="2305" max="2305" width="17.42578125" style="23" customWidth="1"/>
    <col min="2306" max="2307" width="15.5703125" style="23" customWidth="1"/>
    <col min="2308" max="2308" width="17.42578125" style="23" customWidth="1"/>
    <col min="2309" max="2309" width="18.85546875" style="23" customWidth="1"/>
    <col min="2310" max="2310" width="15.5703125" style="23" customWidth="1"/>
    <col min="2311" max="2313" width="20.140625" style="23" customWidth="1"/>
    <col min="2314" max="2314" width="11.42578125" style="23" customWidth="1"/>
    <col min="2315" max="2316" width="22.42578125" style="23" customWidth="1"/>
    <col min="2317" max="2317" width="26.28515625" style="23" customWidth="1"/>
    <col min="2318" max="2318" width="23.85546875" style="23" customWidth="1"/>
    <col min="2319" max="2556" width="9.140625" style="23"/>
    <col min="2557" max="2557" width="13.85546875" style="23" customWidth="1"/>
    <col min="2558" max="2558" width="24.42578125" style="23" customWidth="1"/>
    <col min="2559" max="2559" width="14.85546875" style="23" customWidth="1"/>
    <col min="2560" max="2560" width="16.28515625" style="23" customWidth="1"/>
    <col min="2561" max="2561" width="17.42578125" style="23" customWidth="1"/>
    <col min="2562" max="2563" width="15.5703125" style="23" customWidth="1"/>
    <col min="2564" max="2564" width="17.42578125" style="23" customWidth="1"/>
    <col min="2565" max="2565" width="18.85546875" style="23" customWidth="1"/>
    <col min="2566" max="2566" width="15.5703125" style="23" customWidth="1"/>
    <col min="2567" max="2569" width="20.140625" style="23" customWidth="1"/>
    <col min="2570" max="2570" width="11.42578125" style="23" customWidth="1"/>
    <col min="2571" max="2572" width="22.42578125" style="23" customWidth="1"/>
    <col min="2573" max="2573" width="26.28515625" style="23" customWidth="1"/>
    <col min="2574" max="2574" width="23.85546875" style="23" customWidth="1"/>
    <col min="2575" max="2812" width="9.140625" style="23"/>
    <col min="2813" max="2813" width="13.85546875" style="23" customWidth="1"/>
    <col min="2814" max="2814" width="24.42578125" style="23" customWidth="1"/>
    <col min="2815" max="2815" width="14.85546875" style="23" customWidth="1"/>
    <col min="2816" max="2816" width="16.28515625" style="23" customWidth="1"/>
    <col min="2817" max="2817" width="17.42578125" style="23" customWidth="1"/>
    <col min="2818" max="2819" width="15.5703125" style="23" customWidth="1"/>
    <col min="2820" max="2820" width="17.42578125" style="23" customWidth="1"/>
    <col min="2821" max="2821" width="18.85546875" style="23" customWidth="1"/>
    <col min="2822" max="2822" width="15.5703125" style="23" customWidth="1"/>
    <col min="2823" max="2825" width="20.140625" style="23" customWidth="1"/>
    <col min="2826" max="2826" width="11.42578125" style="23" customWidth="1"/>
    <col min="2827" max="2828" width="22.42578125" style="23" customWidth="1"/>
    <col min="2829" max="2829" width="26.28515625" style="23" customWidth="1"/>
    <col min="2830" max="2830" width="23.85546875" style="23" customWidth="1"/>
    <col min="2831" max="3068" width="9.140625" style="23"/>
    <col min="3069" max="3069" width="13.85546875" style="23" customWidth="1"/>
    <col min="3070" max="3070" width="24.42578125" style="23" customWidth="1"/>
    <col min="3071" max="3071" width="14.85546875" style="23" customWidth="1"/>
    <col min="3072" max="3072" width="16.28515625" style="23" customWidth="1"/>
    <col min="3073" max="3073" width="17.42578125" style="23" customWidth="1"/>
    <col min="3074" max="3075" width="15.5703125" style="23" customWidth="1"/>
    <col min="3076" max="3076" width="17.42578125" style="23" customWidth="1"/>
    <col min="3077" max="3077" width="18.85546875" style="23" customWidth="1"/>
    <col min="3078" max="3078" width="15.5703125" style="23" customWidth="1"/>
    <col min="3079" max="3081" width="20.140625" style="23" customWidth="1"/>
    <col min="3082" max="3082" width="11.42578125" style="23" customWidth="1"/>
    <col min="3083" max="3084" width="22.42578125" style="23" customWidth="1"/>
    <col min="3085" max="3085" width="26.28515625" style="23" customWidth="1"/>
    <col min="3086" max="3086" width="23.85546875" style="23" customWidth="1"/>
    <col min="3087" max="3324" width="9.140625" style="23"/>
    <col min="3325" max="3325" width="13.85546875" style="23" customWidth="1"/>
    <col min="3326" max="3326" width="24.42578125" style="23" customWidth="1"/>
    <col min="3327" max="3327" width="14.85546875" style="23" customWidth="1"/>
    <col min="3328" max="3328" width="16.28515625" style="23" customWidth="1"/>
    <col min="3329" max="3329" width="17.42578125" style="23" customWidth="1"/>
    <col min="3330" max="3331" width="15.5703125" style="23" customWidth="1"/>
    <col min="3332" max="3332" width="17.42578125" style="23" customWidth="1"/>
    <col min="3333" max="3333" width="18.85546875" style="23" customWidth="1"/>
    <col min="3334" max="3334" width="15.5703125" style="23" customWidth="1"/>
    <col min="3335" max="3337" width="20.140625" style="23" customWidth="1"/>
    <col min="3338" max="3338" width="11.42578125" style="23" customWidth="1"/>
    <col min="3339" max="3340" width="22.42578125" style="23" customWidth="1"/>
    <col min="3341" max="3341" width="26.28515625" style="23" customWidth="1"/>
    <col min="3342" max="3342" width="23.85546875" style="23" customWidth="1"/>
    <col min="3343" max="3580" width="9.140625" style="23"/>
    <col min="3581" max="3581" width="13.85546875" style="23" customWidth="1"/>
    <col min="3582" max="3582" width="24.42578125" style="23" customWidth="1"/>
    <col min="3583" max="3583" width="14.85546875" style="23" customWidth="1"/>
    <col min="3584" max="3584" width="16.28515625" style="23" customWidth="1"/>
    <col min="3585" max="3585" width="17.42578125" style="23" customWidth="1"/>
    <col min="3586" max="3587" width="15.5703125" style="23" customWidth="1"/>
    <col min="3588" max="3588" width="17.42578125" style="23" customWidth="1"/>
    <col min="3589" max="3589" width="18.85546875" style="23" customWidth="1"/>
    <col min="3590" max="3590" width="15.5703125" style="23" customWidth="1"/>
    <col min="3591" max="3593" width="20.140625" style="23" customWidth="1"/>
    <col min="3594" max="3594" width="11.42578125" style="23" customWidth="1"/>
    <col min="3595" max="3596" width="22.42578125" style="23" customWidth="1"/>
    <col min="3597" max="3597" width="26.28515625" style="23" customWidth="1"/>
    <col min="3598" max="3598" width="23.85546875" style="23" customWidth="1"/>
    <col min="3599" max="3836" width="9.140625" style="23"/>
    <col min="3837" max="3837" width="13.85546875" style="23" customWidth="1"/>
    <col min="3838" max="3838" width="24.42578125" style="23" customWidth="1"/>
    <col min="3839" max="3839" width="14.85546875" style="23" customWidth="1"/>
    <col min="3840" max="3840" width="16.28515625" style="23" customWidth="1"/>
    <col min="3841" max="3841" width="17.42578125" style="23" customWidth="1"/>
    <col min="3842" max="3843" width="15.5703125" style="23" customWidth="1"/>
    <col min="3844" max="3844" width="17.42578125" style="23" customWidth="1"/>
    <col min="3845" max="3845" width="18.85546875" style="23" customWidth="1"/>
    <col min="3846" max="3846" width="15.5703125" style="23" customWidth="1"/>
    <col min="3847" max="3849" width="20.140625" style="23" customWidth="1"/>
    <col min="3850" max="3850" width="11.42578125" style="23" customWidth="1"/>
    <col min="3851" max="3852" width="22.42578125" style="23" customWidth="1"/>
    <col min="3853" max="3853" width="26.28515625" style="23" customWidth="1"/>
    <col min="3854" max="3854" width="23.85546875" style="23" customWidth="1"/>
    <col min="3855" max="4092" width="9.140625" style="23"/>
    <col min="4093" max="4093" width="13.85546875" style="23" customWidth="1"/>
    <col min="4094" max="4094" width="24.42578125" style="23" customWidth="1"/>
    <col min="4095" max="4095" width="14.85546875" style="23" customWidth="1"/>
    <col min="4096" max="4096" width="16.28515625" style="23" customWidth="1"/>
    <col min="4097" max="4097" width="17.42578125" style="23" customWidth="1"/>
    <col min="4098" max="4099" width="15.5703125" style="23" customWidth="1"/>
    <col min="4100" max="4100" width="17.42578125" style="23" customWidth="1"/>
    <col min="4101" max="4101" width="18.85546875" style="23" customWidth="1"/>
    <col min="4102" max="4102" width="15.5703125" style="23" customWidth="1"/>
    <col min="4103" max="4105" width="20.140625" style="23" customWidth="1"/>
    <col min="4106" max="4106" width="11.42578125" style="23" customWidth="1"/>
    <col min="4107" max="4108" width="22.42578125" style="23" customWidth="1"/>
    <col min="4109" max="4109" width="26.28515625" style="23" customWidth="1"/>
    <col min="4110" max="4110" width="23.85546875" style="23" customWidth="1"/>
    <col min="4111" max="4348" width="9.140625" style="23"/>
    <col min="4349" max="4349" width="13.85546875" style="23" customWidth="1"/>
    <col min="4350" max="4350" width="24.42578125" style="23" customWidth="1"/>
    <col min="4351" max="4351" width="14.85546875" style="23" customWidth="1"/>
    <col min="4352" max="4352" width="16.28515625" style="23" customWidth="1"/>
    <col min="4353" max="4353" width="17.42578125" style="23" customWidth="1"/>
    <col min="4354" max="4355" width="15.5703125" style="23" customWidth="1"/>
    <col min="4356" max="4356" width="17.42578125" style="23" customWidth="1"/>
    <col min="4357" max="4357" width="18.85546875" style="23" customWidth="1"/>
    <col min="4358" max="4358" width="15.5703125" style="23" customWidth="1"/>
    <col min="4359" max="4361" width="20.140625" style="23" customWidth="1"/>
    <col min="4362" max="4362" width="11.42578125" style="23" customWidth="1"/>
    <col min="4363" max="4364" width="22.42578125" style="23" customWidth="1"/>
    <col min="4365" max="4365" width="26.28515625" style="23" customWidth="1"/>
    <col min="4366" max="4366" width="23.85546875" style="23" customWidth="1"/>
    <col min="4367" max="4604" width="9.140625" style="23"/>
    <col min="4605" max="4605" width="13.85546875" style="23" customWidth="1"/>
    <col min="4606" max="4606" width="24.42578125" style="23" customWidth="1"/>
    <col min="4607" max="4607" width="14.85546875" style="23" customWidth="1"/>
    <col min="4608" max="4608" width="16.28515625" style="23" customWidth="1"/>
    <col min="4609" max="4609" width="17.42578125" style="23" customWidth="1"/>
    <col min="4610" max="4611" width="15.5703125" style="23" customWidth="1"/>
    <col min="4612" max="4612" width="17.42578125" style="23" customWidth="1"/>
    <col min="4613" max="4613" width="18.85546875" style="23" customWidth="1"/>
    <col min="4614" max="4614" width="15.5703125" style="23" customWidth="1"/>
    <col min="4615" max="4617" width="20.140625" style="23" customWidth="1"/>
    <col min="4618" max="4618" width="11.42578125" style="23" customWidth="1"/>
    <col min="4619" max="4620" width="22.42578125" style="23" customWidth="1"/>
    <col min="4621" max="4621" width="26.28515625" style="23" customWidth="1"/>
    <col min="4622" max="4622" width="23.85546875" style="23" customWidth="1"/>
    <col min="4623" max="4860" width="9.140625" style="23"/>
    <col min="4861" max="4861" width="13.85546875" style="23" customWidth="1"/>
    <col min="4862" max="4862" width="24.42578125" style="23" customWidth="1"/>
    <col min="4863" max="4863" width="14.85546875" style="23" customWidth="1"/>
    <col min="4864" max="4864" width="16.28515625" style="23" customWidth="1"/>
    <col min="4865" max="4865" width="17.42578125" style="23" customWidth="1"/>
    <col min="4866" max="4867" width="15.5703125" style="23" customWidth="1"/>
    <col min="4868" max="4868" width="17.42578125" style="23" customWidth="1"/>
    <col min="4869" max="4869" width="18.85546875" style="23" customWidth="1"/>
    <col min="4870" max="4870" width="15.5703125" style="23" customWidth="1"/>
    <col min="4871" max="4873" width="20.140625" style="23" customWidth="1"/>
    <col min="4874" max="4874" width="11.42578125" style="23" customWidth="1"/>
    <col min="4875" max="4876" width="22.42578125" style="23" customWidth="1"/>
    <col min="4877" max="4877" width="26.28515625" style="23" customWidth="1"/>
    <col min="4878" max="4878" width="23.85546875" style="23" customWidth="1"/>
    <col min="4879" max="5116" width="9.140625" style="23"/>
    <col min="5117" max="5117" width="13.85546875" style="23" customWidth="1"/>
    <col min="5118" max="5118" width="24.42578125" style="23" customWidth="1"/>
    <col min="5119" max="5119" width="14.85546875" style="23" customWidth="1"/>
    <col min="5120" max="5120" width="16.28515625" style="23" customWidth="1"/>
    <col min="5121" max="5121" width="17.42578125" style="23" customWidth="1"/>
    <col min="5122" max="5123" width="15.5703125" style="23" customWidth="1"/>
    <col min="5124" max="5124" width="17.42578125" style="23" customWidth="1"/>
    <col min="5125" max="5125" width="18.85546875" style="23" customWidth="1"/>
    <col min="5126" max="5126" width="15.5703125" style="23" customWidth="1"/>
    <col min="5127" max="5129" width="20.140625" style="23" customWidth="1"/>
    <col min="5130" max="5130" width="11.42578125" style="23" customWidth="1"/>
    <col min="5131" max="5132" width="22.42578125" style="23" customWidth="1"/>
    <col min="5133" max="5133" width="26.28515625" style="23" customWidth="1"/>
    <col min="5134" max="5134" width="23.85546875" style="23" customWidth="1"/>
    <col min="5135" max="5372" width="9.140625" style="23"/>
    <col min="5373" max="5373" width="13.85546875" style="23" customWidth="1"/>
    <col min="5374" max="5374" width="24.42578125" style="23" customWidth="1"/>
    <col min="5375" max="5375" width="14.85546875" style="23" customWidth="1"/>
    <col min="5376" max="5376" width="16.28515625" style="23" customWidth="1"/>
    <col min="5377" max="5377" width="17.42578125" style="23" customWidth="1"/>
    <col min="5378" max="5379" width="15.5703125" style="23" customWidth="1"/>
    <col min="5380" max="5380" width="17.42578125" style="23" customWidth="1"/>
    <col min="5381" max="5381" width="18.85546875" style="23" customWidth="1"/>
    <col min="5382" max="5382" width="15.5703125" style="23" customWidth="1"/>
    <col min="5383" max="5385" width="20.140625" style="23" customWidth="1"/>
    <col min="5386" max="5386" width="11.42578125" style="23" customWidth="1"/>
    <col min="5387" max="5388" width="22.42578125" style="23" customWidth="1"/>
    <col min="5389" max="5389" width="26.28515625" style="23" customWidth="1"/>
    <col min="5390" max="5390" width="23.85546875" style="23" customWidth="1"/>
    <col min="5391" max="5628" width="9.140625" style="23"/>
    <col min="5629" max="5629" width="13.85546875" style="23" customWidth="1"/>
    <col min="5630" max="5630" width="24.42578125" style="23" customWidth="1"/>
    <col min="5631" max="5631" width="14.85546875" style="23" customWidth="1"/>
    <col min="5632" max="5632" width="16.28515625" style="23" customWidth="1"/>
    <col min="5633" max="5633" width="17.42578125" style="23" customWidth="1"/>
    <col min="5634" max="5635" width="15.5703125" style="23" customWidth="1"/>
    <col min="5636" max="5636" width="17.42578125" style="23" customWidth="1"/>
    <col min="5637" max="5637" width="18.85546875" style="23" customWidth="1"/>
    <col min="5638" max="5638" width="15.5703125" style="23" customWidth="1"/>
    <col min="5639" max="5641" width="20.140625" style="23" customWidth="1"/>
    <col min="5642" max="5642" width="11.42578125" style="23" customWidth="1"/>
    <col min="5643" max="5644" width="22.42578125" style="23" customWidth="1"/>
    <col min="5645" max="5645" width="26.28515625" style="23" customWidth="1"/>
    <col min="5646" max="5646" width="23.85546875" style="23" customWidth="1"/>
    <col min="5647" max="5884" width="9.140625" style="23"/>
    <col min="5885" max="5885" width="13.85546875" style="23" customWidth="1"/>
    <col min="5886" max="5886" width="24.42578125" style="23" customWidth="1"/>
    <col min="5887" max="5887" width="14.85546875" style="23" customWidth="1"/>
    <col min="5888" max="5888" width="16.28515625" style="23" customWidth="1"/>
    <col min="5889" max="5889" width="17.42578125" style="23" customWidth="1"/>
    <col min="5890" max="5891" width="15.5703125" style="23" customWidth="1"/>
    <col min="5892" max="5892" width="17.42578125" style="23" customWidth="1"/>
    <col min="5893" max="5893" width="18.85546875" style="23" customWidth="1"/>
    <col min="5894" max="5894" width="15.5703125" style="23" customWidth="1"/>
    <col min="5895" max="5897" width="20.140625" style="23" customWidth="1"/>
    <col min="5898" max="5898" width="11.42578125" style="23" customWidth="1"/>
    <col min="5899" max="5900" width="22.42578125" style="23" customWidth="1"/>
    <col min="5901" max="5901" width="26.28515625" style="23" customWidth="1"/>
    <col min="5902" max="5902" width="23.85546875" style="23" customWidth="1"/>
    <col min="5903" max="6140" width="9.140625" style="23"/>
    <col min="6141" max="6141" width="13.85546875" style="23" customWidth="1"/>
    <col min="6142" max="6142" width="24.42578125" style="23" customWidth="1"/>
    <col min="6143" max="6143" width="14.85546875" style="23" customWidth="1"/>
    <col min="6144" max="6144" width="16.28515625" style="23" customWidth="1"/>
    <col min="6145" max="6145" width="17.42578125" style="23" customWidth="1"/>
    <col min="6146" max="6147" width="15.5703125" style="23" customWidth="1"/>
    <col min="6148" max="6148" width="17.42578125" style="23" customWidth="1"/>
    <col min="6149" max="6149" width="18.85546875" style="23" customWidth="1"/>
    <col min="6150" max="6150" width="15.5703125" style="23" customWidth="1"/>
    <col min="6151" max="6153" width="20.140625" style="23" customWidth="1"/>
    <col min="6154" max="6154" width="11.42578125" style="23" customWidth="1"/>
    <col min="6155" max="6156" width="22.42578125" style="23" customWidth="1"/>
    <col min="6157" max="6157" width="26.28515625" style="23" customWidth="1"/>
    <col min="6158" max="6158" width="23.85546875" style="23" customWidth="1"/>
    <col min="6159" max="6396" width="9.140625" style="23"/>
    <col min="6397" max="6397" width="13.85546875" style="23" customWidth="1"/>
    <col min="6398" max="6398" width="24.42578125" style="23" customWidth="1"/>
    <col min="6399" max="6399" width="14.85546875" style="23" customWidth="1"/>
    <col min="6400" max="6400" width="16.28515625" style="23" customWidth="1"/>
    <col min="6401" max="6401" width="17.42578125" style="23" customWidth="1"/>
    <col min="6402" max="6403" width="15.5703125" style="23" customWidth="1"/>
    <col min="6404" max="6404" width="17.42578125" style="23" customWidth="1"/>
    <col min="6405" max="6405" width="18.85546875" style="23" customWidth="1"/>
    <col min="6406" max="6406" width="15.5703125" style="23" customWidth="1"/>
    <col min="6407" max="6409" width="20.140625" style="23" customWidth="1"/>
    <col min="6410" max="6410" width="11.42578125" style="23" customWidth="1"/>
    <col min="6411" max="6412" width="22.42578125" style="23" customWidth="1"/>
    <col min="6413" max="6413" width="26.28515625" style="23" customWidth="1"/>
    <col min="6414" max="6414" width="23.85546875" style="23" customWidth="1"/>
    <col min="6415" max="6652" width="9.140625" style="23"/>
    <col min="6653" max="6653" width="13.85546875" style="23" customWidth="1"/>
    <col min="6654" max="6654" width="24.42578125" style="23" customWidth="1"/>
    <col min="6655" max="6655" width="14.85546875" style="23" customWidth="1"/>
    <col min="6656" max="6656" width="16.28515625" style="23" customWidth="1"/>
    <col min="6657" max="6657" width="17.42578125" style="23" customWidth="1"/>
    <col min="6658" max="6659" width="15.5703125" style="23" customWidth="1"/>
    <col min="6660" max="6660" width="17.42578125" style="23" customWidth="1"/>
    <col min="6661" max="6661" width="18.85546875" style="23" customWidth="1"/>
    <col min="6662" max="6662" width="15.5703125" style="23" customWidth="1"/>
    <col min="6663" max="6665" width="20.140625" style="23" customWidth="1"/>
    <col min="6666" max="6666" width="11.42578125" style="23" customWidth="1"/>
    <col min="6667" max="6668" width="22.42578125" style="23" customWidth="1"/>
    <col min="6669" max="6669" width="26.28515625" style="23" customWidth="1"/>
    <col min="6670" max="6670" width="23.85546875" style="23" customWidth="1"/>
    <col min="6671" max="6908" width="9.140625" style="23"/>
    <col min="6909" max="6909" width="13.85546875" style="23" customWidth="1"/>
    <col min="6910" max="6910" width="24.42578125" style="23" customWidth="1"/>
    <col min="6911" max="6911" width="14.85546875" style="23" customWidth="1"/>
    <col min="6912" max="6912" width="16.28515625" style="23" customWidth="1"/>
    <col min="6913" max="6913" width="17.42578125" style="23" customWidth="1"/>
    <col min="6914" max="6915" width="15.5703125" style="23" customWidth="1"/>
    <col min="6916" max="6916" width="17.42578125" style="23" customWidth="1"/>
    <col min="6917" max="6917" width="18.85546875" style="23" customWidth="1"/>
    <col min="6918" max="6918" width="15.5703125" style="23" customWidth="1"/>
    <col min="6919" max="6921" width="20.140625" style="23" customWidth="1"/>
    <col min="6922" max="6922" width="11.42578125" style="23" customWidth="1"/>
    <col min="6923" max="6924" width="22.42578125" style="23" customWidth="1"/>
    <col min="6925" max="6925" width="26.28515625" style="23" customWidth="1"/>
    <col min="6926" max="6926" width="23.85546875" style="23" customWidth="1"/>
    <col min="6927" max="7164" width="9.140625" style="23"/>
    <col min="7165" max="7165" width="13.85546875" style="23" customWidth="1"/>
    <col min="7166" max="7166" width="24.42578125" style="23" customWidth="1"/>
    <col min="7167" max="7167" width="14.85546875" style="23" customWidth="1"/>
    <col min="7168" max="7168" width="16.28515625" style="23" customWidth="1"/>
    <col min="7169" max="7169" width="17.42578125" style="23" customWidth="1"/>
    <col min="7170" max="7171" width="15.5703125" style="23" customWidth="1"/>
    <col min="7172" max="7172" width="17.42578125" style="23" customWidth="1"/>
    <col min="7173" max="7173" width="18.85546875" style="23" customWidth="1"/>
    <col min="7174" max="7174" width="15.5703125" style="23" customWidth="1"/>
    <col min="7175" max="7177" width="20.140625" style="23" customWidth="1"/>
    <col min="7178" max="7178" width="11.42578125" style="23" customWidth="1"/>
    <col min="7179" max="7180" width="22.42578125" style="23" customWidth="1"/>
    <col min="7181" max="7181" width="26.28515625" style="23" customWidth="1"/>
    <col min="7182" max="7182" width="23.85546875" style="23" customWidth="1"/>
    <col min="7183" max="7420" width="9.140625" style="23"/>
    <col min="7421" max="7421" width="13.85546875" style="23" customWidth="1"/>
    <col min="7422" max="7422" width="24.42578125" style="23" customWidth="1"/>
    <col min="7423" max="7423" width="14.85546875" style="23" customWidth="1"/>
    <col min="7424" max="7424" width="16.28515625" style="23" customWidth="1"/>
    <col min="7425" max="7425" width="17.42578125" style="23" customWidth="1"/>
    <col min="7426" max="7427" width="15.5703125" style="23" customWidth="1"/>
    <col min="7428" max="7428" width="17.42578125" style="23" customWidth="1"/>
    <col min="7429" max="7429" width="18.85546875" style="23" customWidth="1"/>
    <col min="7430" max="7430" width="15.5703125" style="23" customWidth="1"/>
    <col min="7431" max="7433" width="20.140625" style="23" customWidth="1"/>
    <col min="7434" max="7434" width="11.42578125" style="23" customWidth="1"/>
    <col min="7435" max="7436" width="22.42578125" style="23" customWidth="1"/>
    <col min="7437" max="7437" width="26.28515625" style="23" customWidth="1"/>
    <col min="7438" max="7438" width="23.85546875" style="23" customWidth="1"/>
    <col min="7439" max="7676" width="9.140625" style="23"/>
    <col min="7677" max="7677" width="13.85546875" style="23" customWidth="1"/>
    <col min="7678" max="7678" width="24.42578125" style="23" customWidth="1"/>
    <col min="7679" max="7679" width="14.85546875" style="23" customWidth="1"/>
    <col min="7680" max="7680" width="16.28515625" style="23" customWidth="1"/>
    <col min="7681" max="7681" width="17.42578125" style="23" customWidth="1"/>
    <col min="7682" max="7683" width="15.5703125" style="23" customWidth="1"/>
    <col min="7684" max="7684" width="17.42578125" style="23" customWidth="1"/>
    <col min="7685" max="7685" width="18.85546875" style="23" customWidth="1"/>
    <col min="7686" max="7686" width="15.5703125" style="23" customWidth="1"/>
    <col min="7687" max="7689" width="20.140625" style="23" customWidth="1"/>
    <col min="7690" max="7690" width="11.42578125" style="23" customWidth="1"/>
    <col min="7691" max="7692" width="22.42578125" style="23" customWidth="1"/>
    <col min="7693" max="7693" width="26.28515625" style="23" customWidth="1"/>
    <col min="7694" max="7694" width="23.85546875" style="23" customWidth="1"/>
    <col min="7695" max="7932" width="9.140625" style="23"/>
    <col min="7933" max="7933" width="13.85546875" style="23" customWidth="1"/>
    <col min="7934" max="7934" width="24.42578125" style="23" customWidth="1"/>
    <col min="7935" max="7935" width="14.85546875" style="23" customWidth="1"/>
    <col min="7936" max="7936" width="16.28515625" style="23" customWidth="1"/>
    <col min="7937" max="7937" width="17.42578125" style="23" customWidth="1"/>
    <col min="7938" max="7939" width="15.5703125" style="23" customWidth="1"/>
    <col min="7940" max="7940" width="17.42578125" style="23" customWidth="1"/>
    <col min="7941" max="7941" width="18.85546875" style="23" customWidth="1"/>
    <col min="7942" max="7942" width="15.5703125" style="23" customWidth="1"/>
    <col min="7943" max="7945" width="20.140625" style="23" customWidth="1"/>
    <col min="7946" max="7946" width="11.42578125" style="23" customWidth="1"/>
    <col min="7947" max="7948" width="22.42578125" style="23" customWidth="1"/>
    <col min="7949" max="7949" width="26.28515625" style="23" customWidth="1"/>
    <col min="7950" max="7950" width="23.85546875" style="23" customWidth="1"/>
    <col min="7951" max="8188" width="9.140625" style="23"/>
    <col min="8189" max="8189" width="13.85546875" style="23" customWidth="1"/>
    <col min="8190" max="8190" width="24.42578125" style="23" customWidth="1"/>
    <col min="8191" max="8191" width="14.85546875" style="23" customWidth="1"/>
    <col min="8192" max="8192" width="16.28515625" style="23" customWidth="1"/>
    <col min="8193" max="8193" width="17.42578125" style="23" customWidth="1"/>
    <col min="8194" max="8195" width="15.5703125" style="23" customWidth="1"/>
    <col min="8196" max="8196" width="17.42578125" style="23" customWidth="1"/>
    <col min="8197" max="8197" width="18.85546875" style="23" customWidth="1"/>
    <col min="8198" max="8198" width="15.5703125" style="23" customWidth="1"/>
    <col min="8199" max="8201" width="20.140625" style="23" customWidth="1"/>
    <col min="8202" max="8202" width="11.42578125" style="23" customWidth="1"/>
    <col min="8203" max="8204" width="22.42578125" style="23" customWidth="1"/>
    <col min="8205" max="8205" width="26.28515625" style="23" customWidth="1"/>
    <col min="8206" max="8206" width="23.85546875" style="23" customWidth="1"/>
    <col min="8207" max="8444" width="9.140625" style="23"/>
    <col min="8445" max="8445" width="13.85546875" style="23" customWidth="1"/>
    <col min="8446" max="8446" width="24.42578125" style="23" customWidth="1"/>
    <col min="8447" max="8447" width="14.85546875" style="23" customWidth="1"/>
    <col min="8448" max="8448" width="16.28515625" style="23" customWidth="1"/>
    <col min="8449" max="8449" width="17.42578125" style="23" customWidth="1"/>
    <col min="8450" max="8451" width="15.5703125" style="23" customWidth="1"/>
    <col min="8452" max="8452" width="17.42578125" style="23" customWidth="1"/>
    <col min="8453" max="8453" width="18.85546875" style="23" customWidth="1"/>
    <col min="8454" max="8454" width="15.5703125" style="23" customWidth="1"/>
    <col min="8455" max="8457" width="20.140625" style="23" customWidth="1"/>
    <col min="8458" max="8458" width="11.42578125" style="23" customWidth="1"/>
    <col min="8459" max="8460" width="22.42578125" style="23" customWidth="1"/>
    <col min="8461" max="8461" width="26.28515625" style="23" customWidth="1"/>
    <col min="8462" max="8462" width="23.85546875" style="23" customWidth="1"/>
    <col min="8463" max="8700" width="9.140625" style="23"/>
    <col min="8701" max="8701" width="13.85546875" style="23" customWidth="1"/>
    <col min="8702" max="8702" width="24.42578125" style="23" customWidth="1"/>
    <col min="8703" max="8703" width="14.85546875" style="23" customWidth="1"/>
    <col min="8704" max="8704" width="16.28515625" style="23" customWidth="1"/>
    <col min="8705" max="8705" width="17.42578125" style="23" customWidth="1"/>
    <col min="8706" max="8707" width="15.5703125" style="23" customWidth="1"/>
    <col min="8708" max="8708" width="17.42578125" style="23" customWidth="1"/>
    <col min="8709" max="8709" width="18.85546875" style="23" customWidth="1"/>
    <col min="8710" max="8710" width="15.5703125" style="23" customWidth="1"/>
    <col min="8711" max="8713" width="20.140625" style="23" customWidth="1"/>
    <col min="8714" max="8714" width="11.42578125" style="23" customWidth="1"/>
    <col min="8715" max="8716" width="22.42578125" style="23" customWidth="1"/>
    <col min="8717" max="8717" width="26.28515625" style="23" customWidth="1"/>
    <col min="8718" max="8718" width="23.85546875" style="23" customWidth="1"/>
    <col min="8719" max="8956" width="9.140625" style="23"/>
    <col min="8957" max="8957" width="13.85546875" style="23" customWidth="1"/>
    <col min="8958" max="8958" width="24.42578125" style="23" customWidth="1"/>
    <col min="8959" max="8959" width="14.85546875" style="23" customWidth="1"/>
    <col min="8960" max="8960" width="16.28515625" style="23" customWidth="1"/>
    <col min="8961" max="8961" width="17.42578125" style="23" customWidth="1"/>
    <col min="8962" max="8963" width="15.5703125" style="23" customWidth="1"/>
    <col min="8964" max="8964" width="17.42578125" style="23" customWidth="1"/>
    <col min="8965" max="8965" width="18.85546875" style="23" customWidth="1"/>
    <col min="8966" max="8966" width="15.5703125" style="23" customWidth="1"/>
    <col min="8967" max="8969" width="20.140625" style="23" customWidth="1"/>
    <col min="8970" max="8970" width="11.42578125" style="23" customWidth="1"/>
    <col min="8971" max="8972" width="22.42578125" style="23" customWidth="1"/>
    <col min="8973" max="8973" width="26.28515625" style="23" customWidth="1"/>
    <col min="8974" max="8974" width="23.85546875" style="23" customWidth="1"/>
    <col min="8975" max="9212" width="9.140625" style="23"/>
    <col min="9213" max="9213" width="13.85546875" style="23" customWidth="1"/>
    <col min="9214" max="9214" width="24.42578125" style="23" customWidth="1"/>
    <col min="9215" max="9215" width="14.85546875" style="23" customWidth="1"/>
    <col min="9216" max="9216" width="16.28515625" style="23" customWidth="1"/>
    <col min="9217" max="9217" width="17.42578125" style="23" customWidth="1"/>
    <col min="9218" max="9219" width="15.5703125" style="23" customWidth="1"/>
    <col min="9220" max="9220" width="17.42578125" style="23" customWidth="1"/>
    <col min="9221" max="9221" width="18.85546875" style="23" customWidth="1"/>
    <col min="9222" max="9222" width="15.5703125" style="23" customWidth="1"/>
    <col min="9223" max="9225" width="20.140625" style="23" customWidth="1"/>
    <col min="9226" max="9226" width="11.42578125" style="23" customWidth="1"/>
    <col min="9227" max="9228" width="22.42578125" style="23" customWidth="1"/>
    <col min="9229" max="9229" width="26.28515625" style="23" customWidth="1"/>
    <col min="9230" max="9230" width="23.85546875" style="23" customWidth="1"/>
    <col min="9231" max="9468" width="9.140625" style="23"/>
    <col min="9469" max="9469" width="13.85546875" style="23" customWidth="1"/>
    <col min="9470" max="9470" width="24.42578125" style="23" customWidth="1"/>
    <col min="9471" max="9471" width="14.85546875" style="23" customWidth="1"/>
    <col min="9472" max="9472" width="16.28515625" style="23" customWidth="1"/>
    <col min="9473" max="9473" width="17.42578125" style="23" customWidth="1"/>
    <col min="9474" max="9475" width="15.5703125" style="23" customWidth="1"/>
    <col min="9476" max="9476" width="17.42578125" style="23" customWidth="1"/>
    <col min="9477" max="9477" width="18.85546875" style="23" customWidth="1"/>
    <col min="9478" max="9478" width="15.5703125" style="23" customWidth="1"/>
    <col min="9479" max="9481" width="20.140625" style="23" customWidth="1"/>
    <col min="9482" max="9482" width="11.42578125" style="23" customWidth="1"/>
    <col min="9483" max="9484" width="22.42578125" style="23" customWidth="1"/>
    <col min="9485" max="9485" width="26.28515625" style="23" customWidth="1"/>
    <col min="9486" max="9486" width="23.85546875" style="23" customWidth="1"/>
    <col min="9487" max="9724" width="9.140625" style="23"/>
    <col min="9725" max="9725" width="13.85546875" style="23" customWidth="1"/>
    <col min="9726" max="9726" width="24.42578125" style="23" customWidth="1"/>
    <col min="9727" max="9727" width="14.85546875" style="23" customWidth="1"/>
    <col min="9728" max="9728" width="16.28515625" style="23" customWidth="1"/>
    <col min="9729" max="9729" width="17.42578125" style="23" customWidth="1"/>
    <col min="9730" max="9731" width="15.5703125" style="23" customWidth="1"/>
    <col min="9732" max="9732" width="17.42578125" style="23" customWidth="1"/>
    <col min="9733" max="9733" width="18.85546875" style="23" customWidth="1"/>
    <col min="9734" max="9734" width="15.5703125" style="23" customWidth="1"/>
    <col min="9735" max="9737" width="20.140625" style="23" customWidth="1"/>
    <col min="9738" max="9738" width="11.42578125" style="23" customWidth="1"/>
    <col min="9739" max="9740" width="22.42578125" style="23" customWidth="1"/>
    <col min="9741" max="9741" width="26.28515625" style="23" customWidth="1"/>
    <col min="9742" max="9742" width="23.85546875" style="23" customWidth="1"/>
    <col min="9743" max="9980" width="9.140625" style="23"/>
    <col min="9981" max="9981" width="13.85546875" style="23" customWidth="1"/>
    <col min="9982" max="9982" width="24.42578125" style="23" customWidth="1"/>
    <col min="9983" max="9983" width="14.85546875" style="23" customWidth="1"/>
    <col min="9984" max="9984" width="16.28515625" style="23" customWidth="1"/>
    <col min="9985" max="9985" width="17.42578125" style="23" customWidth="1"/>
    <col min="9986" max="9987" width="15.5703125" style="23" customWidth="1"/>
    <col min="9988" max="9988" width="17.42578125" style="23" customWidth="1"/>
    <col min="9989" max="9989" width="18.85546875" style="23" customWidth="1"/>
    <col min="9990" max="9990" width="15.5703125" style="23" customWidth="1"/>
    <col min="9991" max="9993" width="20.140625" style="23" customWidth="1"/>
    <col min="9994" max="9994" width="11.42578125" style="23" customWidth="1"/>
    <col min="9995" max="9996" width="22.42578125" style="23" customWidth="1"/>
    <col min="9997" max="9997" width="26.28515625" style="23" customWidth="1"/>
    <col min="9998" max="9998" width="23.85546875" style="23" customWidth="1"/>
    <col min="9999" max="10236" width="9.140625" style="23"/>
    <col min="10237" max="10237" width="13.85546875" style="23" customWidth="1"/>
    <col min="10238" max="10238" width="24.42578125" style="23" customWidth="1"/>
    <col min="10239" max="10239" width="14.85546875" style="23" customWidth="1"/>
    <col min="10240" max="10240" width="16.28515625" style="23" customWidth="1"/>
    <col min="10241" max="10241" width="17.42578125" style="23" customWidth="1"/>
    <col min="10242" max="10243" width="15.5703125" style="23" customWidth="1"/>
    <col min="10244" max="10244" width="17.42578125" style="23" customWidth="1"/>
    <col min="10245" max="10245" width="18.85546875" style="23" customWidth="1"/>
    <col min="10246" max="10246" width="15.5703125" style="23" customWidth="1"/>
    <col min="10247" max="10249" width="20.140625" style="23" customWidth="1"/>
    <col min="10250" max="10250" width="11.42578125" style="23" customWidth="1"/>
    <col min="10251" max="10252" width="22.42578125" style="23" customWidth="1"/>
    <col min="10253" max="10253" width="26.28515625" style="23" customWidth="1"/>
    <col min="10254" max="10254" width="23.85546875" style="23" customWidth="1"/>
    <col min="10255" max="10492" width="9.140625" style="23"/>
    <col min="10493" max="10493" width="13.85546875" style="23" customWidth="1"/>
    <col min="10494" max="10494" width="24.42578125" style="23" customWidth="1"/>
    <col min="10495" max="10495" width="14.85546875" style="23" customWidth="1"/>
    <col min="10496" max="10496" width="16.28515625" style="23" customWidth="1"/>
    <col min="10497" max="10497" width="17.42578125" style="23" customWidth="1"/>
    <col min="10498" max="10499" width="15.5703125" style="23" customWidth="1"/>
    <col min="10500" max="10500" width="17.42578125" style="23" customWidth="1"/>
    <col min="10501" max="10501" width="18.85546875" style="23" customWidth="1"/>
    <col min="10502" max="10502" width="15.5703125" style="23" customWidth="1"/>
    <col min="10503" max="10505" width="20.140625" style="23" customWidth="1"/>
    <col min="10506" max="10506" width="11.42578125" style="23" customWidth="1"/>
    <col min="10507" max="10508" width="22.42578125" style="23" customWidth="1"/>
    <col min="10509" max="10509" width="26.28515625" style="23" customWidth="1"/>
    <col min="10510" max="10510" width="23.85546875" style="23" customWidth="1"/>
    <col min="10511" max="10748" width="9.140625" style="23"/>
    <col min="10749" max="10749" width="13.85546875" style="23" customWidth="1"/>
    <col min="10750" max="10750" width="24.42578125" style="23" customWidth="1"/>
    <col min="10751" max="10751" width="14.85546875" style="23" customWidth="1"/>
    <col min="10752" max="10752" width="16.28515625" style="23" customWidth="1"/>
    <col min="10753" max="10753" width="17.42578125" style="23" customWidth="1"/>
    <col min="10754" max="10755" width="15.5703125" style="23" customWidth="1"/>
    <col min="10756" max="10756" width="17.42578125" style="23" customWidth="1"/>
    <col min="10757" max="10757" width="18.85546875" style="23" customWidth="1"/>
    <col min="10758" max="10758" width="15.5703125" style="23" customWidth="1"/>
    <col min="10759" max="10761" width="20.140625" style="23" customWidth="1"/>
    <col min="10762" max="10762" width="11.42578125" style="23" customWidth="1"/>
    <col min="10763" max="10764" width="22.42578125" style="23" customWidth="1"/>
    <col min="10765" max="10765" width="26.28515625" style="23" customWidth="1"/>
    <col min="10766" max="10766" width="23.85546875" style="23" customWidth="1"/>
    <col min="10767" max="11004" width="9.140625" style="23"/>
    <col min="11005" max="11005" width="13.85546875" style="23" customWidth="1"/>
    <col min="11006" max="11006" width="24.42578125" style="23" customWidth="1"/>
    <col min="11007" max="11007" width="14.85546875" style="23" customWidth="1"/>
    <col min="11008" max="11008" width="16.28515625" style="23" customWidth="1"/>
    <col min="11009" max="11009" width="17.42578125" style="23" customWidth="1"/>
    <col min="11010" max="11011" width="15.5703125" style="23" customWidth="1"/>
    <col min="11012" max="11012" width="17.42578125" style="23" customWidth="1"/>
    <col min="11013" max="11013" width="18.85546875" style="23" customWidth="1"/>
    <col min="11014" max="11014" width="15.5703125" style="23" customWidth="1"/>
    <col min="11015" max="11017" width="20.140625" style="23" customWidth="1"/>
    <col min="11018" max="11018" width="11.42578125" style="23" customWidth="1"/>
    <col min="11019" max="11020" width="22.42578125" style="23" customWidth="1"/>
    <col min="11021" max="11021" width="26.28515625" style="23" customWidth="1"/>
    <col min="11022" max="11022" width="23.85546875" style="23" customWidth="1"/>
    <col min="11023" max="11260" width="9.140625" style="23"/>
    <col min="11261" max="11261" width="13.85546875" style="23" customWidth="1"/>
    <col min="11262" max="11262" width="24.42578125" style="23" customWidth="1"/>
    <col min="11263" max="11263" width="14.85546875" style="23" customWidth="1"/>
    <col min="11264" max="11264" width="16.28515625" style="23" customWidth="1"/>
    <col min="11265" max="11265" width="17.42578125" style="23" customWidth="1"/>
    <col min="11266" max="11267" width="15.5703125" style="23" customWidth="1"/>
    <col min="11268" max="11268" width="17.42578125" style="23" customWidth="1"/>
    <col min="11269" max="11269" width="18.85546875" style="23" customWidth="1"/>
    <col min="11270" max="11270" width="15.5703125" style="23" customWidth="1"/>
    <col min="11271" max="11273" width="20.140625" style="23" customWidth="1"/>
    <col min="11274" max="11274" width="11.42578125" style="23" customWidth="1"/>
    <col min="11275" max="11276" width="22.42578125" style="23" customWidth="1"/>
    <col min="11277" max="11277" width="26.28515625" style="23" customWidth="1"/>
    <col min="11278" max="11278" width="23.85546875" style="23" customWidth="1"/>
    <col min="11279" max="11516" width="9.140625" style="23"/>
    <col min="11517" max="11517" width="13.85546875" style="23" customWidth="1"/>
    <col min="11518" max="11518" width="24.42578125" style="23" customWidth="1"/>
    <col min="11519" max="11519" width="14.85546875" style="23" customWidth="1"/>
    <col min="11520" max="11520" width="16.28515625" style="23" customWidth="1"/>
    <col min="11521" max="11521" width="17.42578125" style="23" customWidth="1"/>
    <col min="11522" max="11523" width="15.5703125" style="23" customWidth="1"/>
    <col min="11524" max="11524" width="17.42578125" style="23" customWidth="1"/>
    <col min="11525" max="11525" width="18.85546875" style="23" customWidth="1"/>
    <col min="11526" max="11526" width="15.5703125" style="23" customWidth="1"/>
    <col min="11527" max="11529" width="20.140625" style="23" customWidth="1"/>
    <col min="11530" max="11530" width="11.42578125" style="23" customWidth="1"/>
    <col min="11531" max="11532" width="22.42578125" style="23" customWidth="1"/>
    <col min="11533" max="11533" width="26.28515625" style="23" customWidth="1"/>
    <col min="11534" max="11534" width="23.85546875" style="23" customWidth="1"/>
    <col min="11535" max="11772" width="9.140625" style="23"/>
    <col min="11773" max="11773" width="13.85546875" style="23" customWidth="1"/>
    <col min="11774" max="11774" width="24.42578125" style="23" customWidth="1"/>
    <col min="11775" max="11775" width="14.85546875" style="23" customWidth="1"/>
    <col min="11776" max="11776" width="16.28515625" style="23" customWidth="1"/>
    <col min="11777" max="11777" width="17.42578125" style="23" customWidth="1"/>
    <col min="11778" max="11779" width="15.5703125" style="23" customWidth="1"/>
    <col min="11780" max="11780" width="17.42578125" style="23" customWidth="1"/>
    <col min="11781" max="11781" width="18.85546875" style="23" customWidth="1"/>
    <col min="11782" max="11782" width="15.5703125" style="23" customWidth="1"/>
    <col min="11783" max="11785" width="20.140625" style="23" customWidth="1"/>
    <col min="11786" max="11786" width="11.42578125" style="23" customWidth="1"/>
    <col min="11787" max="11788" width="22.42578125" style="23" customWidth="1"/>
    <col min="11789" max="11789" width="26.28515625" style="23" customWidth="1"/>
    <col min="11790" max="11790" width="23.85546875" style="23" customWidth="1"/>
    <col min="11791" max="12028" width="9.140625" style="23"/>
    <col min="12029" max="12029" width="13.85546875" style="23" customWidth="1"/>
    <col min="12030" max="12030" width="24.42578125" style="23" customWidth="1"/>
    <col min="12031" max="12031" width="14.85546875" style="23" customWidth="1"/>
    <col min="12032" max="12032" width="16.28515625" style="23" customWidth="1"/>
    <col min="12033" max="12033" width="17.42578125" style="23" customWidth="1"/>
    <col min="12034" max="12035" width="15.5703125" style="23" customWidth="1"/>
    <col min="12036" max="12036" width="17.42578125" style="23" customWidth="1"/>
    <col min="12037" max="12037" width="18.85546875" style="23" customWidth="1"/>
    <col min="12038" max="12038" width="15.5703125" style="23" customWidth="1"/>
    <col min="12039" max="12041" width="20.140625" style="23" customWidth="1"/>
    <col min="12042" max="12042" width="11.42578125" style="23" customWidth="1"/>
    <col min="12043" max="12044" width="22.42578125" style="23" customWidth="1"/>
    <col min="12045" max="12045" width="26.28515625" style="23" customWidth="1"/>
    <col min="12046" max="12046" width="23.85546875" style="23" customWidth="1"/>
    <col min="12047" max="12284" width="9.140625" style="23"/>
    <col min="12285" max="12285" width="13.85546875" style="23" customWidth="1"/>
    <col min="12286" max="12286" width="24.42578125" style="23" customWidth="1"/>
    <col min="12287" max="12287" width="14.85546875" style="23" customWidth="1"/>
    <col min="12288" max="12288" width="16.28515625" style="23" customWidth="1"/>
    <col min="12289" max="12289" width="17.42578125" style="23" customWidth="1"/>
    <col min="12290" max="12291" width="15.5703125" style="23" customWidth="1"/>
    <col min="12292" max="12292" width="17.42578125" style="23" customWidth="1"/>
    <col min="12293" max="12293" width="18.85546875" style="23" customWidth="1"/>
    <col min="12294" max="12294" width="15.5703125" style="23" customWidth="1"/>
    <col min="12295" max="12297" width="20.140625" style="23" customWidth="1"/>
    <col min="12298" max="12298" width="11.42578125" style="23" customWidth="1"/>
    <col min="12299" max="12300" width="22.42578125" style="23" customWidth="1"/>
    <col min="12301" max="12301" width="26.28515625" style="23" customWidth="1"/>
    <col min="12302" max="12302" width="23.85546875" style="23" customWidth="1"/>
    <col min="12303" max="12540" width="9.140625" style="23"/>
    <col min="12541" max="12541" width="13.85546875" style="23" customWidth="1"/>
    <col min="12542" max="12542" width="24.42578125" style="23" customWidth="1"/>
    <col min="12543" max="12543" width="14.85546875" style="23" customWidth="1"/>
    <col min="12544" max="12544" width="16.28515625" style="23" customWidth="1"/>
    <col min="12545" max="12545" width="17.42578125" style="23" customWidth="1"/>
    <col min="12546" max="12547" width="15.5703125" style="23" customWidth="1"/>
    <col min="12548" max="12548" width="17.42578125" style="23" customWidth="1"/>
    <col min="12549" max="12549" width="18.85546875" style="23" customWidth="1"/>
    <col min="12550" max="12550" width="15.5703125" style="23" customWidth="1"/>
    <col min="12551" max="12553" width="20.140625" style="23" customWidth="1"/>
    <col min="12554" max="12554" width="11.42578125" style="23" customWidth="1"/>
    <col min="12555" max="12556" width="22.42578125" style="23" customWidth="1"/>
    <col min="12557" max="12557" width="26.28515625" style="23" customWidth="1"/>
    <col min="12558" max="12558" width="23.85546875" style="23" customWidth="1"/>
    <col min="12559" max="12796" width="9.140625" style="23"/>
    <col min="12797" max="12797" width="13.85546875" style="23" customWidth="1"/>
    <col min="12798" max="12798" width="24.42578125" style="23" customWidth="1"/>
    <col min="12799" max="12799" width="14.85546875" style="23" customWidth="1"/>
    <col min="12800" max="12800" width="16.28515625" style="23" customWidth="1"/>
    <col min="12801" max="12801" width="17.42578125" style="23" customWidth="1"/>
    <col min="12802" max="12803" width="15.5703125" style="23" customWidth="1"/>
    <col min="12804" max="12804" width="17.42578125" style="23" customWidth="1"/>
    <col min="12805" max="12805" width="18.85546875" style="23" customWidth="1"/>
    <col min="12806" max="12806" width="15.5703125" style="23" customWidth="1"/>
    <col min="12807" max="12809" width="20.140625" style="23" customWidth="1"/>
    <col min="12810" max="12810" width="11.42578125" style="23" customWidth="1"/>
    <col min="12811" max="12812" width="22.42578125" style="23" customWidth="1"/>
    <col min="12813" max="12813" width="26.28515625" style="23" customWidth="1"/>
    <col min="12814" max="12814" width="23.85546875" style="23" customWidth="1"/>
    <col min="12815" max="13052" width="9.140625" style="23"/>
    <col min="13053" max="13053" width="13.85546875" style="23" customWidth="1"/>
    <col min="13054" max="13054" width="24.42578125" style="23" customWidth="1"/>
    <col min="13055" max="13055" width="14.85546875" style="23" customWidth="1"/>
    <col min="13056" max="13056" width="16.28515625" style="23" customWidth="1"/>
    <col min="13057" max="13057" width="17.42578125" style="23" customWidth="1"/>
    <col min="13058" max="13059" width="15.5703125" style="23" customWidth="1"/>
    <col min="13060" max="13060" width="17.42578125" style="23" customWidth="1"/>
    <col min="13061" max="13061" width="18.85546875" style="23" customWidth="1"/>
    <col min="13062" max="13062" width="15.5703125" style="23" customWidth="1"/>
    <col min="13063" max="13065" width="20.140625" style="23" customWidth="1"/>
    <col min="13066" max="13066" width="11.42578125" style="23" customWidth="1"/>
    <col min="13067" max="13068" width="22.42578125" style="23" customWidth="1"/>
    <col min="13069" max="13069" width="26.28515625" style="23" customWidth="1"/>
    <col min="13070" max="13070" width="23.85546875" style="23" customWidth="1"/>
    <col min="13071" max="13308" width="9.140625" style="23"/>
    <col min="13309" max="13309" width="13.85546875" style="23" customWidth="1"/>
    <col min="13310" max="13310" width="24.42578125" style="23" customWidth="1"/>
    <col min="13311" max="13311" width="14.85546875" style="23" customWidth="1"/>
    <col min="13312" max="13312" width="16.28515625" style="23" customWidth="1"/>
    <col min="13313" max="13313" width="17.42578125" style="23" customWidth="1"/>
    <col min="13314" max="13315" width="15.5703125" style="23" customWidth="1"/>
    <col min="13316" max="13316" width="17.42578125" style="23" customWidth="1"/>
    <col min="13317" max="13317" width="18.85546875" style="23" customWidth="1"/>
    <col min="13318" max="13318" width="15.5703125" style="23" customWidth="1"/>
    <col min="13319" max="13321" width="20.140625" style="23" customWidth="1"/>
    <col min="13322" max="13322" width="11.42578125" style="23" customWidth="1"/>
    <col min="13323" max="13324" width="22.42578125" style="23" customWidth="1"/>
    <col min="13325" max="13325" width="26.28515625" style="23" customWidth="1"/>
    <col min="13326" max="13326" width="23.85546875" style="23" customWidth="1"/>
    <col min="13327" max="13564" width="9.140625" style="23"/>
    <col min="13565" max="13565" width="13.85546875" style="23" customWidth="1"/>
    <col min="13566" max="13566" width="24.42578125" style="23" customWidth="1"/>
    <col min="13567" max="13567" width="14.85546875" style="23" customWidth="1"/>
    <col min="13568" max="13568" width="16.28515625" style="23" customWidth="1"/>
    <col min="13569" max="13569" width="17.42578125" style="23" customWidth="1"/>
    <col min="13570" max="13571" width="15.5703125" style="23" customWidth="1"/>
    <col min="13572" max="13572" width="17.42578125" style="23" customWidth="1"/>
    <col min="13573" max="13573" width="18.85546875" style="23" customWidth="1"/>
    <col min="13574" max="13574" width="15.5703125" style="23" customWidth="1"/>
    <col min="13575" max="13577" width="20.140625" style="23" customWidth="1"/>
    <col min="13578" max="13578" width="11.42578125" style="23" customWidth="1"/>
    <col min="13579" max="13580" width="22.42578125" style="23" customWidth="1"/>
    <col min="13581" max="13581" width="26.28515625" style="23" customWidth="1"/>
    <col min="13582" max="13582" width="23.85546875" style="23" customWidth="1"/>
    <col min="13583" max="13820" width="9.140625" style="23"/>
    <col min="13821" max="13821" width="13.85546875" style="23" customWidth="1"/>
    <col min="13822" max="13822" width="24.42578125" style="23" customWidth="1"/>
    <col min="13823" max="13823" width="14.85546875" style="23" customWidth="1"/>
    <col min="13824" max="13824" width="16.28515625" style="23" customWidth="1"/>
    <col min="13825" max="13825" width="17.42578125" style="23" customWidth="1"/>
    <col min="13826" max="13827" width="15.5703125" style="23" customWidth="1"/>
    <col min="13828" max="13828" width="17.42578125" style="23" customWidth="1"/>
    <col min="13829" max="13829" width="18.85546875" style="23" customWidth="1"/>
    <col min="13830" max="13830" width="15.5703125" style="23" customWidth="1"/>
    <col min="13831" max="13833" width="20.140625" style="23" customWidth="1"/>
    <col min="13834" max="13834" width="11.42578125" style="23" customWidth="1"/>
    <col min="13835" max="13836" width="22.42578125" style="23" customWidth="1"/>
    <col min="13837" max="13837" width="26.28515625" style="23" customWidth="1"/>
    <col min="13838" max="13838" width="23.85546875" style="23" customWidth="1"/>
    <col min="13839" max="14076" width="9.140625" style="23"/>
    <col min="14077" max="14077" width="13.85546875" style="23" customWidth="1"/>
    <col min="14078" max="14078" width="24.42578125" style="23" customWidth="1"/>
    <col min="14079" max="14079" width="14.85546875" style="23" customWidth="1"/>
    <col min="14080" max="14080" width="16.28515625" style="23" customWidth="1"/>
    <col min="14081" max="14081" width="17.42578125" style="23" customWidth="1"/>
    <col min="14082" max="14083" width="15.5703125" style="23" customWidth="1"/>
    <col min="14084" max="14084" width="17.42578125" style="23" customWidth="1"/>
    <col min="14085" max="14085" width="18.85546875" style="23" customWidth="1"/>
    <col min="14086" max="14086" width="15.5703125" style="23" customWidth="1"/>
    <col min="14087" max="14089" width="20.140625" style="23" customWidth="1"/>
    <col min="14090" max="14090" width="11.42578125" style="23" customWidth="1"/>
    <col min="14091" max="14092" width="22.42578125" style="23" customWidth="1"/>
    <col min="14093" max="14093" width="26.28515625" style="23" customWidth="1"/>
    <col min="14094" max="14094" width="23.85546875" style="23" customWidth="1"/>
    <col min="14095" max="14332" width="9.140625" style="23"/>
    <col min="14333" max="14333" width="13.85546875" style="23" customWidth="1"/>
    <col min="14334" max="14334" width="24.42578125" style="23" customWidth="1"/>
    <col min="14335" max="14335" width="14.85546875" style="23" customWidth="1"/>
    <col min="14336" max="14336" width="16.28515625" style="23" customWidth="1"/>
    <col min="14337" max="14337" width="17.42578125" style="23" customWidth="1"/>
    <col min="14338" max="14339" width="15.5703125" style="23" customWidth="1"/>
    <col min="14340" max="14340" width="17.42578125" style="23" customWidth="1"/>
    <col min="14341" max="14341" width="18.85546875" style="23" customWidth="1"/>
    <col min="14342" max="14342" width="15.5703125" style="23" customWidth="1"/>
    <col min="14343" max="14345" width="20.140625" style="23" customWidth="1"/>
    <col min="14346" max="14346" width="11.42578125" style="23" customWidth="1"/>
    <col min="14347" max="14348" width="22.42578125" style="23" customWidth="1"/>
    <col min="14349" max="14349" width="26.28515625" style="23" customWidth="1"/>
    <col min="14350" max="14350" width="23.85546875" style="23" customWidth="1"/>
    <col min="14351" max="14588" width="9.140625" style="23"/>
    <col min="14589" max="14589" width="13.85546875" style="23" customWidth="1"/>
    <col min="14590" max="14590" width="24.42578125" style="23" customWidth="1"/>
    <col min="14591" max="14591" width="14.85546875" style="23" customWidth="1"/>
    <col min="14592" max="14592" width="16.28515625" style="23" customWidth="1"/>
    <col min="14593" max="14593" width="17.42578125" style="23" customWidth="1"/>
    <col min="14594" max="14595" width="15.5703125" style="23" customWidth="1"/>
    <col min="14596" max="14596" width="17.42578125" style="23" customWidth="1"/>
    <col min="14597" max="14597" width="18.85546875" style="23" customWidth="1"/>
    <col min="14598" max="14598" width="15.5703125" style="23" customWidth="1"/>
    <col min="14599" max="14601" width="20.140625" style="23" customWidth="1"/>
    <col min="14602" max="14602" width="11.42578125" style="23" customWidth="1"/>
    <col min="14603" max="14604" width="22.42578125" style="23" customWidth="1"/>
    <col min="14605" max="14605" width="26.28515625" style="23" customWidth="1"/>
    <col min="14606" max="14606" width="23.85546875" style="23" customWidth="1"/>
    <col min="14607" max="14844" width="9.140625" style="23"/>
    <col min="14845" max="14845" width="13.85546875" style="23" customWidth="1"/>
    <col min="14846" max="14846" width="24.42578125" style="23" customWidth="1"/>
    <col min="14847" max="14847" width="14.85546875" style="23" customWidth="1"/>
    <col min="14848" max="14848" width="16.28515625" style="23" customWidth="1"/>
    <col min="14849" max="14849" width="17.42578125" style="23" customWidth="1"/>
    <col min="14850" max="14851" width="15.5703125" style="23" customWidth="1"/>
    <col min="14852" max="14852" width="17.42578125" style="23" customWidth="1"/>
    <col min="14853" max="14853" width="18.85546875" style="23" customWidth="1"/>
    <col min="14854" max="14854" width="15.5703125" style="23" customWidth="1"/>
    <col min="14855" max="14857" width="20.140625" style="23" customWidth="1"/>
    <col min="14858" max="14858" width="11.42578125" style="23" customWidth="1"/>
    <col min="14859" max="14860" width="22.42578125" style="23" customWidth="1"/>
    <col min="14861" max="14861" width="26.28515625" style="23" customWidth="1"/>
    <col min="14862" max="14862" width="23.85546875" style="23" customWidth="1"/>
    <col min="14863" max="15100" width="9.140625" style="23"/>
    <col min="15101" max="15101" width="13.85546875" style="23" customWidth="1"/>
    <col min="15102" max="15102" width="24.42578125" style="23" customWidth="1"/>
    <col min="15103" max="15103" width="14.85546875" style="23" customWidth="1"/>
    <col min="15104" max="15104" width="16.28515625" style="23" customWidth="1"/>
    <col min="15105" max="15105" width="17.42578125" style="23" customWidth="1"/>
    <col min="15106" max="15107" width="15.5703125" style="23" customWidth="1"/>
    <col min="15108" max="15108" width="17.42578125" style="23" customWidth="1"/>
    <col min="15109" max="15109" width="18.85546875" style="23" customWidth="1"/>
    <col min="15110" max="15110" width="15.5703125" style="23" customWidth="1"/>
    <col min="15111" max="15113" width="20.140625" style="23" customWidth="1"/>
    <col min="15114" max="15114" width="11.42578125" style="23" customWidth="1"/>
    <col min="15115" max="15116" width="22.42578125" style="23" customWidth="1"/>
    <col min="15117" max="15117" width="26.28515625" style="23" customWidth="1"/>
    <col min="15118" max="15118" width="23.85546875" style="23" customWidth="1"/>
    <col min="15119" max="15356" width="9.140625" style="23"/>
    <col min="15357" max="15357" width="13.85546875" style="23" customWidth="1"/>
    <col min="15358" max="15358" width="24.42578125" style="23" customWidth="1"/>
    <col min="15359" max="15359" width="14.85546875" style="23" customWidth="1"/>
    <col min="15360" max="15360" width="16.28515625" style="23" customWidth="1"/>
    <col min="15361" max="15361" width="17.42578125" style="23" customWidth="1"/>
    <col min="15362" max="15363" width="15.5703125" style="23" customWidth="1"/>
    <col min="15364" max="15364" width="17.42578125" style="23" customWidth="1"/>
    <col min="15365" max="15365" width="18.85546875" style="23" customWidth="1"/>
    <col min="15366" max="15366" width="15.5703125" style="23" customWidth="1"/>
    <col min="15367" max="15369" width="20.140625" style="23" customWidth="1"/>
    <col min="15370" max="15370" width="11.42578125" style="23" customWidth="1"/>
    <col min="15371" max="15372" width="22.42578125" style="23" customWidth="1"/>
    <col min="15373" max="15373" width="26.28515625" style="23" customWidth="1"/>
    <col min="15374" max="15374" width="23.85546875" style="23" customWidth="1"/>
    <col min="15375" max="15612" width="9.140625" style="23"/>
    <col min="15613" max="15613" width="13.85546875" style="23" customWidth="1"/>
    <col min="15614" max="15614" width="24.42578125" style="23" customWidth="1"/>
    <col min="15615" max="15615" width="14.85546875" style="23" customWidth="1"/>
    <col min="15616" max="15616" width="16.28515625" style="23" customWidth="1"/>
    <col min="15617" max="15617" width="17.42578125" style="23" customWidth="1"/>
    <col min="15618" max="15619" width="15.5703125" style="23" customWidth="1"/>
    <col min="15620" max="15620" width="17.42578125" style="23" customWidth="1"/>
    <col min="15621" max="15621" width="18.85546875" style="23" customWidth="1"/>
    <col min="15622" max="15622" width="15.5703125" style="23" customWidth="1"/>
    <col min="15623" max="15625" width="20.140625" style="23" customWidth="1"/>
    <col min="15626" max="15626" width="11.42578125" style="23" customWidth="1"/>
    <col min="15627" max="15628" width="22.42578125" style="23" customWidth="1"/>
    <col min="15629" max="15629" width="26.28515625" style="23" customWidth="1"/>
    <col min="15630" max="15630" width="23.85546875" style="23" customWidth="1"/>
    <col min="15631" max="15868" width="9.140625" style="23"/>
    <col min="15869" max="15869" width="13.85546875" style="23" customWidth="1"/>
    <col min="15870" max="15870" width="24.42578125" style="23" customWidth="1"/>
    <col min="15871" max="15871" width="14.85546875" style="23" customWidth="1"/>
    <col min="15872" max="15872" width="16.28515625" style="23" customWidth="1"/>
    <col min="15873" max="15873" width="17.42578125" style="23" customWidth="1"/>
    <col min="15874" max="15875" width="15.5703125" style="23" customWidth="1"/>
    <col min="15876" max="15876" width="17.42578125" style="23" customWidth="1"/>
    <col min="15877" max="15877" width="18.85546875" style="23" customWidth="1"/>
    <col min="15878" max="15878" width="15.5703125" style="23" customWidth="1"/>
    <col min="15879" max="15881" width="20.140625" style="23" customWidth="1"/>
    <col min="15882" max="15882" width="11.42578125" style="23" customWidth="1"/>
    <col min="15883" max="15884" width="22.42578125" style="23" customWidth="1"/>
    <col min="15885" max="15885" width="26.28515625" style="23" customWidth="1"/>
    <col min="15886" max="15886" width="23.85546875" style="23" customWidth="1"/>
    <col min="15887" max="16124" width="9.140625" style="23"/>
    <col min="16125" max="16125" width="13.85546875" style="23" customWidth="1"/>
    <col min="16126" max="16126" width="24.42578125" style="23" customWidth="1"/>
    <col min="16127" max="16127" width="14.85546875" style="23" customWidth="1"/>
    <col min="16128" max="16128" width="16.28515625" style="23" customWidth="1"/>
    <col min="16129" max="16129" width="17.42578125" style="23" customWidth="1"/>
    <col min="16130" max="16131" width="15.5703125" style="23" customWidth="1"/>
    <col min="16132" max="16132" width="17.42578125" style="23" customWidth="1"/>
    <col min="16133" max="16133" width="18.85546875" style="23" customWidth="1"/>
    <col min="16134" max="16134" width="15.5703125" style="23" customWidth="1"/>
    <col min="16135" max="16137" width="20.140625" style="23" customWidth="1"/>
    <col min="16138" max="16138" width="11.42578125" style="23" customWidth="1"/>
    <col min="16139" max="16140" width="22.42578125" style="23" customWidth="1"/>
    <col min="16141" max="16141" width="26.28515625" style="23" customWidth="1"/>
    <col min="16142" max="16142" width="23.85546875" style="23" customWidth="1"/>
    <col min="16143" max="16384" width="9.140625" style="23"/>
  </cols>
  <sheetData>
    <row r="1" spans="2:29" ht="22.5">
      <c r="B1" s="1139" t="s">
        <v>133</v>
      </c>
      <c r="C1" s="1139"/>
      <c r="D1" s="1139"/>
      <c r="E1" s="1139"/>
      <c r="F1" s="1139"/>
      <c r="G1" s="1139"/>
      <c r="H1" s="1139"/>
      <c r="I1" s="1139"/>
      <c r="J1" s="1139"/>
      <c r="K1" s="1139"/>
      <c r="L1" s="1139"/>
      <c r="M1" s="1139"/>
      <c r="N1" s="1139"/>
    </row>
    <row r="2" spans="2:29" ht="18">
      <c r="B2" s="1140" t="s">
        <v>171</v>
      </c>
      <c r="C2" s="1140"/>
      <c r="D2" s="1140"/>
      <c r="E2" s="1140"/>
      <c r="F2" s="1140"/>
      <c r="G2" s="1140"/>
      <c r="H2" s="1140"/>
      <c r="I2" s="1140"/>
      <c r="J2" s="1140"/>
      <c r="K2" s="1140"/>
      <c r="L2" s="1140"/>
      <c r="M2" s="1140"/>
      <c r="N2" s="1140"/>
    </row>
    <row r="3" spans="2:29" ht="15" hidden="1">
      <c r="C3" s="287" t="s">
        <v>289</v>
      </c>
      <c r="D3" s="24" t="s">
        <v>107</v>
      </c>
      <c r="F3" s="45"/>
      <c r="G3" s="45"/>
      <c r="H3" s="51"/>
      <c r="I3" s="24"/>
      <c r="J3" s="84"/>
      <c r="K3" s="25"/>
      <c r="L3" s="44"/>
      <c r="M3" s="25"/>
      <c r="N3" s="290" t="s">
        <v>368</v>
      </c>
    </row>
    <row r="4" spans="2:29" ht="15">
      <c r="B4" s="1164" t="s">
        <v>737</v>
      </c>
      <c r="C4" s="1164"/>
      <c r="D4" s="1164"/>
      <c r="E4" s="1164"/>
      <c r="F4" s="1164"/>
      <c r="G4" s="1164"/>
      <c r="H4" s="1164"/>
      <c r="I4" s="1164"/>
      <c r="J4" s="1164"/>
      <c r="K4" s="1164"/>
      <c r="L4" s="1164"/>
      <c r="M4" s="1164"/>
      <c r="N4" s="1164"/>
      <c r="O4" s="980"/>
      <c r="P4" s="980"/>
      <c r="Q4" s="980"/>
      <c r="R4" s="980"/>
      <c r="S4" s="980"/>
      <c r="T4" s="980"/>
      <c r="U4" s="980"/>
      <c r="V4" s="980"/>
      <c r="W4" s="980"/>
      <c r="X4" s="980"/>
      <c r="Y4" s="980"/>
      <c r="Z4" s="980"/>
      <c r="AA4" s="980"/>
      <c r="AB4" s="980"/>
      <c r="AC4" s="980"/>
    </row>
    <row r="5" spans="2:29" ht="18.75" thickBot="1">
      <c r="B5" s="1140" t="s">
        <v>638</v>
      </c>
      <c r="C5" s="1140"/>
      <c r="D5" s="1140"/>
      <c r="E5" s="1140"/>
      <c r="F5" s="1140"/>
      <c r="G5" s="1140"/>
      <c r="H5" s="1140"/>
      <c r="I5" s="1140"/>
      <c r="J5" s="1140"/>
      <c r="K5" s="1140"/>
      <c r="L5" s="1140"/>
      <c r="M5" s="1140"/>
      <c r="N5" s="1140"/>
    </row>
    <row r="6" spans="2:29" ht="86.25" thickBot="1">
      <c r="B6" s="27" t="s">
        <v>134</v>
      </c>
      <c r="C6" s="28" t="s">
        <v>135</v>
      </c>
      <c r="D6" s="1156" t="s">
        <v>347</v>
      </c>
      <c r="E6" s="1157"/>
      <c r="F6" s="1158"/>
      <c r="G6" s="68" t="s">
        <v>172</v>
      </c>
      <c r="H6" s="54" t="s">
        <v>348</v>
      </c>
      <c r="I6" s="69" t="s">
        <v>173</v>
      </c>
      <c r="J6" s="68" t="s">
        <v>349</v>
      </c>
      <c r="K6" s="68" t="s">
        <v>174</v>
      </c>
      <c r="L6" s="70" t="s">
        <v>350</v>
      </c>
      <c r="M6" s="71"/>
      <c r="N6" s="72"/>
      <c r="O6" s="160">
        <v>12</v>
      </c>
    </row>
    <row r="7" spans="2:29" ht="15" thickBot="1">
      <c r="B7" s="29"/>
      <c r="C7" s="308"/>
      <c r="D7" s="310">
        <v>2016</v>
      </c>
      <c r="E7" s="311">
        <v>2017</v>
      </c>
      <c r="F7" s="312">
        <v>2018</v>
      </c>
      <c r="G7" s="75"/>
      <c r="H7" s="309"/>
      <c r="I7" s="77"/>
      <c r="J7" s="76"/>
      <c r="K7" s="74"/>
      <c r="L7" s="66" t="s">
        <v>136</v>
      </c>
      <c r="M7" s="78" t="s">
        <v>100</v>
      </c>
      <c r="N7" s="79" t="s">
        <v>137</v>
      </c>
    </row>
    <row r="8" spans="2:29">
      <c r="B8" s="31" t="s">
        <v>138</v>
      </c>
      <c r="C8" s="30" t="s">
        <v>105</v>
      </c>
      <c r="D8" s="73"/>
      <c r="E8" s="73"/>
      <c r="F8" s="73"/>
      <c r="G8" s="75"/>
      <c r="H8" s="74"/>
      <c r="I8" s="77"/>
      <c r="J8" s="76"/>
      <c r="K8" s="74"/>
      <c r="L8" s="80"/>
      <c r="M8" s="81"/>
      <c r="N8" s="82"/>
    </row>
    <row r="9" spans="2:29">
      <c r="B9" s="31" t="s">
        <v>139</v>
      </c>
      <c r="C9" s="32">
        <v>1</v>
      </c>
      <c r="D9" s="93">
        <v>0</v>
      </c>
      <c r="E9" s="93">
        <v>0</v>
      </c>
      <c r="F9" s="93">
        <v>0</v>
      </c>
      <c r="G9" s="634"/>
      <c r="H9" s="634"/>
      <c r="I9" s="638"/>
      <c r="J9" s="634"/>
      <c r="K9" s="96">
        <f>'SalaryAnalysis General II'!R7</f>
        <v>0</v>
      </c>
      <c r="L9" s="97">
        <f>ROUNDUP(('SalaryAnalysis General II'!S7*$O$6),-1)</f>
        <v>0</v>
      </c>
      <c r="M9" s="97">
        <f>ROUNDUP((SUM('SalaryAnalysis General II'!T7:Z7)*$O$6),-1)</f>
        <v>0</v>
      </c>
      <c r="N9" s="97">
        <f>L9+M9</f>
        <v>0</v>
      </c>
    </row>
    <row r="10" spans="2:29">
      <c r="B10" s="31" t="s">
        <v>140</v>
      </c>
      <c r="C10" s="32">
        <v>2</v>
      </c>
      <c r="D10" s="93">
        <v>0</v>
      </c>
      <c r="E10" s="93">
        <v>0</v>
      </c>
      <c r="F10" s="93">
        <v>0</v>
      </c>
      <c r="G10" s="634"/>
      <c r="H10" s="634"/>
      <c r="I10" s="638"/>
      <c r="J10" s="634"/>
      <c r="K10" s="96">
        <f>'SalaryAnalysis General II'!R8</f>
        <v>0</v>
      </c>
      <c r="L10" s="97">
        <f>ROUNDUP(('SalaryAnalysis General II'!S8*$O$6),-1)</f>
        <v>0</v>
      </c>
      <c r="M10" s="97">
        <f>ROUNDUP((SUM('SalaryAnalysis General II'!T8:Z8)*$O$6),-1)</f>
        <v>0</v>
      </c>
      <c r="N10" s="97">
        <f t="shared" ref="N10:N28" si="0">L10+M10</f>
        <v>0</v>
      </c>
    </row>
    <row r="11" spans="2:29">
      <c r="B11" s="31" t="s">
        <v>141</v>
      </c>
      <c r="C11" s="32">
        <v>3</v>
      </c>
      <c r="D11" s="93">
        <v>0</v>
      </c>
      <c r="E11" s="93">
        <v>0</v>
      </c>
      <c r="F11" s="93">
        <v>0</v>
      </c>
      <c r="G11" s="634">
        <v>2</v>
      </c>
      <c r="H11" s="634">
        <v>2</v>
      </c>
      <c r="I11" s="638">
        <v>398260</v>
      </c>
      <c r="J11" s="634">
        <v>523645.16934999987</v>
      </c>
      <c r="K11" s="96">
        <f>'SalaryAnalysis General II'!R9</f>
        <v>0</v>
      </c>
      <c r="L11" s="97">
        <f>ROUNDUP(('SalaryAnalysis General II'!S9*$O$6),-1)</f>
        <v>0</v>
      </c>
      <c r="M11" s="97">
        <f>ROUNDUP((SUM('SalaryAnalysis General II'!T9:Z9)*$O$6),-1)</f>
        <v>0</v>
      </c>
      <c r="N11" s="97">
        <f t="shared" si="0"/>
        <v>0</v>
      </c>
    </row>
    <row r="12" spans="2:29">
      <c r="B12" s="31" t="s">
        <v>142</v>
      </c>
      <c r="C12" s="32">
        <v>4</v>
      </c>
      <c r="D12" s="93">
        <v>0</v>
      </c>
      <c r="E12" s="93">
        <v>0</v>
      </c>
      <c r="F12" s="93">
        <v>0</v>
      </c>
      <c r="G12" s="634">
        <v>8</v>
      </c>
      <c r="H12" s="634">
        <v>3</v>
      </c>
      <c r="I12" s="638">
        <v>1433760</v>
      </c>
      <c r="J12" s="634">
        <v>772885.14468999999</v>
      </c>
      <c r="K12" s="96">
        <f>'SalaryAnalysis General II'!R10</f>
        <v>0</v>
      </c>
      <c r="L12" s="97">
        <f>ROUNDUP(('SalaryAnalysis General II'!S10*$O$6),-1)</f>
        <v>0</v>
      </c>
      <c r="M12" s="97">
        <f>ROUNDUP((SUM('SalaryAnalysis General II'!T10:Z10)*$O$6),-1)</f>
        <v>0</v>
      </c>
      <c r="N12" s="97">
        <f t="shared" si="0"/>
        <v>0</v>
      </c>
    </row>
    <row r="13" spans="2:29">
      <c r="B13" s="31" t="s">
        <v>143</v>
      </c>
      <c r="C13" s="32">
        <v>5</v>
      </c>
      <c r="D13" s="93">
        <v>0</v>
      </c>
      <c r="E13" s="93">
        <v>0</v>
      </c>
      <c r="F13" s="93">
        <v>0</v>
      </c>
      <c r="G13" s="634">
        <v>2</v>
      </c>
      <c r="H13" s="634"/>
      <c r="I13" s="638">
        <v>475840</v>
      </c>
      <c r="J13" s="634"/>
      <c r="K13" s="96">
        <f>'SalaryAnalysis General II'!R11</f>
        <v>1</v>
      </c>
      <c r="L13" s="97">
        <f>ROUNDUP(('SalaryAnalysis General II'!S11*$O$6),-1)</f>
        <v>170050</v>
      </c>
      <c r="M13" s="97">
        <f>ROUNDUP((SUM('SalaryAnalysis General II'!T11:Z11)*$O$6),-1)</f>
        <v>184850</v>
      </c>
      <c r="N13" s="97">
        <f t="shared" si="0"/>
        <v>354900</v>
      </c>
    </row>
    <row r="14" spans="2:29">
      <c r="B14" s="31" t="s">
        <v>144</v>
      </c>
      <c r="C14" s="32">
        <v>6</v>
      </c>
      <c r="D14" s="93">
        <v>0</v>
      </c>
      <c r="E14" s="93">
        <v>0</v>
      </c>
      <c r="F14" s="93">
        <v>0</v>
      </c>
      <c r="G14" s="634">
        <v>4</v>
      </c>
      <c r="H14" s="634">
        <v>2</v>
      </c>
      <c r="I14" s="638">
        <v>2145930</v>
      </c>
      <c r="J14" s="634">
        <v>509701.25536000001</v>
      </c>
      <c r="K14" s="96">
        <f>'SalaryAnalysis General II'!R12</f>
        <v>1</v>
      </c>
      <c r="L14" s="97">
        <f>ROUNDUP(('SalaryAnalysis General II'!S12*$O$6),-1)</f>
        <v>226590</v>
      </c>
      <c r="M14" s="97">
        <f>ROUNDUP((SUM('SalaryAnalysis General II'!T12:Z12)*$O$6),-1)</f>
        <v>246310</v>
      </c>
      <c r="N14" s="97">
        <f t="shared" si="0"/>
        <v>472900</v>
      </c>
    </row>
    <row r="15" spans="2:29">
      <c r="B15" s="34"/>
      <c r="C15" s="35" t="s">
        <v>145</v>
      </c>
      <c r="D15" s="66">
        <f>SUM(D9:D14)</f>
        <v>0</v>
      </c>
      <c r="E15" s="66">
        <f>SUM(E9:E14)</f>
        <v>0</v>
      </c>
      <c r="F15" s="66">
        <f t="shared" ref="F15:M15" si="1">SUM(F9:F14)</f>
        <v>0</v>
      </c>
      <c r="G15" s="983">
        <v>16</v>
      </c>
      <c r="H15" s="67">
        <f t="shared" si="1"/>
        <v>7</v>
      </c>
      <c r="I15" s="66">
        <v>4453790</v>
      </c>
      <c r="J15" s="66">
        <f>SUM(J9:J14)</f>
        <v>1806231.5693999999</v>
      </c>
      <c r="K15" s="98">
        <f t="shared" si="1"/>
        <v>2</v>
      </c>
      <c r="L15" s="99">
        <f t="shared" si="1"/>
        <v>396640</v>
      </c>
      <c r="M15" s="99">
        <f t="shared" si="1"/>
        <v>431160</v>
      </c>
      <c r="N15" s="100">
        <f>SUM(N9:N14)</f>
        <v>827800</v>
      </c>
    </row>
    <row r="16" spans="2:29">
      <c r="B16" s="31" t="s">
        <v>146</v>
      </c>
      <c r="C16" s="32">
        <v>7</v>
      </c>
      <c r="D16" s="93">
        <v>0</v>
      </c>
      <c r="E16" s="93">
        <v>0</v>
      </c>
      <c r="F16" s="93">
        <v>0</v>
      </c>
      <c r="G16" s="634">
        <v>2</v>
      </c>
      <c r="H16" s="634">
        <v>4</v>
      </c>
      <c r="I16" s="638">
        <v>1070120</v>
      </c>
      <c r="J16" s="638">
        <v>1508678.69209</v>
      </c>
      <c r="K16" s="96">
        <f>'SalaryAnalysis General II'!R13</f>
        <v>3</v>
      </c>
      <c r="L16" s="97">
        <f>ROUNDUP(('SalaryAnalysis General II'!S13*$O$6),-1)</f>
        <v>699630</v>
      </c>
      <c r="M16" s="97">
        <f>ROUNDUP((SUM('SalaryAnalysis General II'!T13:Z13)*$O$6),-1)</f>
        <v>760490</v>
      </c>
      <c r="N16" s="97">
        <f t="shared" si="0"/>
        <v>1460120</v>
      </c>
    </row>
    <row r="17" spans="2:14">
      <c r="B17" s="31" t="s">
        <v>147</v>
      </c>
      <c r="C17" s="32">
        <v>8</v>
      </c>
      <c r="D17" s="93">
        <v>0</v>
      </c>
      <c r="E17" s="93">
        <v>0</v>
      </c>
      <c r="F17" s="93">
        <v>0</v>
      </c>
      <c r="G17" s="634">
        <v>5</v>
      </c>
      <c r="H17" s="634">
        <v>4</v>
      </c>
      <c r="I17" s="638">
        <v>3613510</v>
      </c>
      <c r="J17" s="638">
        <v>2260209.215665</v>
      </c>
      <c r="K17" s="96">
        <f>'SalaryAnalysis General II'!R14</f>
        <v>0</v>
      </c>
      <c r="L17" s="97">
        <f>ROUNDUP(('SalaryAnalysis General II'!S14*$O$6),-1)</f>
        <v>0</v>
      </c>
      <c r="M17" s="97">
        <f>ROUNDUP((SUM('SalaryAnalysis General II'!T14:Z14)*$O$6),-1)</f>
        <v>0</v>
      </c>
      <c r="N17" s="97">
        <f t="shared" si="0"/>
        <v>0</v>
      </c>
    </row>
    <row r="18" spans="2:14">
      <c r="B18" s="31" t="s">
        <v>148</v>
      </c>
      <c r="C18" s="32">
        <v>9</v>
      </c>
      <c r="D18" s="93">
        <v>0</v>
      </c>
      <c r="E18" s="93">
        <v>0</v>
      </c>
      <c r="F18" s="93">
        <v>0</v>
      </c>
      <c r="G18" s="634">
        <v>3</v>
      </c>
      <c r="H18" s="634">
        <v>2</v>
      </c>
      <c r="I18" s="638">
        <v>3268870</v>
      </c>
      <c r="J18" s="638">
        <v>1371853.28</v>
      </c>
      <c r="K18" s="96">
        <f>'SalaryAnalysis General II'!R15</f>
        <v>1</v>
      </c>
      <c r="L18" s="97">
        <f>ROUNDUP(('SalaryAnalysis General II'!S15*$O$6),-1)</f>
        <v>332150</v>
      </c>
      <c r="M18" s="97">
        <f>ROUNDUP((SUM('SalaryAnalysis General II'!T15:Z15)*$O$6),-1)</f>
        <v>361040</v>
      </c>
      <c r="N18" s="97">
        <f t="shared" si="0"/>
        <v>693190</v>
      </c>
    </row>
    <row r="19" spans="2:14">
      <c r="B19" s="31" t="s">
        <v>149</v>
      </c>
      <c r="C19" s="32">
        <v>10</v>
      </c>
      <c r="D19" s="93">
        <v>0</v>
      </c>
      <c r="E19" s="93">
        <v>0</v>
      </c>
      <c r="F19" s="93">
        <v>0</v>
      </c>
      <c r="G19" s="634">
        <v>4</v>
      </c>
      <c r="H19" s="634">
        <v>1</v>
      </c>
      <c r="I19" s="638">
        <v>3153060</v>
      </c>
      <c r="J19" s="638">
        <v>621055.35144499992</v>
      </c>
      <c r="K19" s="96">
        <f>'SalaryAnalysis General II'!R16</f>
        <v>1</v>
      </c>
      <c r="L19" s="97">
        <f>ROUNDUP(('SalaryAnalysis General II'!S16*$O$6),-1)</f>
        <v>411820</v>
      </c>
      <c r="M19" s="97">
        <f>ROUNDUP((SUM('SalaryAnalysis General II'!T16:Z16)*$O$6),-1)</f>
        <v>447640</v>
      </c>
      <c r="N19" s="97">
        <f t="shared" si="0"/>
        <v>859460</v>
      </c>
    </row>
    <row r="20" spans="2:14">
      <c r="B20" s="31" t="s">
        <v>150</v>
      </c>
      <c r="C20" s="32">
        <v>12</v>
      </c>
      <c r="D20" s="93">
        <v>0</v>
      </c>
      <c r="E20" s="93">
        <v>0</v>
      </c>
      <c r="F20" s="93">
        <v>0</v>
      </c>
      <c r="G20" s="634">
        <v>6</v>
      </c>
      <c r="H20" s="634">
        <v>2</v>
      </c>
      <c r="I20" s="638">
        <v>4220100</v>
      </c>
      <c r="J20" s="638">
        <v>2723910.0900000003</v>
      </c>
      <c r="K20" s="96">
        <f>'SalaryAnalysis General II'!R17</f>
        <v>0</v>
      </c>
      <c r="L20" s="97">
        <f>ROUNDUP(('SalaryAnalysis General II'!S17*$O$6),-1)</f>
        <v>0</v>
      </c>
      <c r="M20" s="97">
        <f>ROUNDUP((SUM('SalaryAnalysis General II'!T17:Z17)*$O$6),-1)</f>
        <v>0</v>
      </c>
      <c r="N20" s="97">
        <f t="shared" si="0"/>
        <v>0</v>
      </c>
    </row>
    <row r="21" spans="2:14">
      <c r="B21" s="31" t="s">
        <v>151</v>
      </c>
      <c r="C21" s="32">
        <v>13</v>
      </c>
      <c r="D21" s="93">
        <v>0</v>
      </c>
      <c r="E21" s="93">
        <v>0</v>
      </c>
      <c r="F21" s="93">
        <v>0</v>
      </c>
      <c r="G21" s="634">
        <v>3</v>
      </c>
      <c r="H21" s="634">
        <v>5</v>
      </c>
      <c r="I21" s="638">
        <v>4026690</v>
      </c>
      <c r="J21" s="638">
        <v>5565485.9907450015</v>
      </c>
      <c r="K21" s="96">
        <f>'SalaryAnalysis General II'!R18</f>
        <v>2</v>
      </c>
      <c r="L21" s="97">
        <f>ROUNDUP(('SalaryAnalysis General II'!S18*$O$6),-1)</f>
        <v>1122120</v>
      </c>
      <c r="M21" s="97">
        <f>ROUNDUP((SUM('SalaryAnalysis General II'!T18:Z18)*$O$6),-1)</f>
        <v>1219750</v>
      </c>
      <c r="N21" s="97">
        <f t="shared" si="0"/>
        <v>2341870</v>
      </c>
    </row>
    <row r="22" spans="2:14">
      <c r="B22" s="34"/>
      <c r="C22" s="35" t="s">
        <v>152</v>
      </c>
      <c r="D22" s="123">
        <f t="shared" ref="D22:L22" si="2">SUM(D16:D21)</f>
        <v>0</v>
      </c>
      <c r="E22" s="123">
        <f t="shared" si="2"/>
        <v>0</v>
      </c>
      <c r="F22" s="123">
        <f t="shared" si="2"/>
        <v>0</v>
      </c>
      <c r="G22" s="98">
        <v>23</v>
      </c>
      <c r="H22" s="98">
        <f t="shared" si="2"/>
        <v>18</v>
      </c>
      <c r="I22" s="123">
        <v>19352350</v>
      </c>
      <c r="J22" s="123">
        <f t="shared" si="2"/>
        <v>14051192.619945001</v>
      </c>
      <c r="K22" s="98">
        <f t="shared" si="2"/>
        <v>7</v>
      </c>
      <c r="L22" s="101">
        <f t="shared" si="2"/>
        <v>2565720</v>
      </c>
      <c r="M22" s="102">
        <f>(N22-L22)</f>
        <v>2788920</v>
      </c>
      <c r="N22" s="103">
        <f>SUM(N16:N21)</f>
        <v>5354640</v>
      </c>
    </row>
    <row r="23" spans="2:14">
      <c r="B23" s="31" t="s">
        <v>153</v>
      </c>
      <c r="C23" s="32">
        <v>14</v>
      </c>
      <c r="D23" s="93">
        <v>0</v>
      </c>
      <c r="E23" s="93">
        <v>0</v>
      </c>
      <c r="F23" s="93">
        <v>0</v>
      </c>
      <c r="G23" s="634">
        <v>3</v>
      </c>
      <c r="H23" s="634">
        <v>3</v>
      </c>
      <c r="I23" s="638">
        <v>14565740</v>
      </c>
      <c r="J23" s="638">
        <v>3803620.1999999993</v>
      </c>
      <c r="K23" s="96">
        <f>'SalaryAnalysis General II'!R19</f>
        <v>0</v>
      </c>
      <c r="L23" s="97">
        <f>ROUNDUP(('SalaryAnalysis General II'!S19*$O$6),-1)</f>
        <v>0</v>
      </c>
      <c r="M23" s="97">
        <f>ROUNDUP((SUM('SalaryAnalysis General II'!T19:Z19)*$O$6),-1)</f>
        <v>0</v>
      </c>
      <c r="N23" s="97">
        <f t="shared" si="0"/>
        <v>0</v>
      </c>
    </row>
    <row r="24" spans="2:14">
      <c r="B24" s="31" t="s">
        <v>154</v>
      </c>
      <c r="C24" s="32">
        <v>15</v>
      </c>
      <c r="D24" s="93">
        <v>0</v>
      </c>
      <c r="E24" s="93">
        <v>0</v>
      </c>
      <c r="F24" s="93">
        <v>0</v>
      </c>
      <c r="G24" s="634">
        <v>5</v>
      </c>
      <c r="H24" s="634">
        <v>3</v>
      </c>
      <c r="I24" s="638">
        <v>19958320</v>
      </c>
      <c r="J24" s="638">
        <v>3994649.4450000017</v>
      </c>
      <c r="K24" s="96">
        <f>'SalaryAnalysis General II'!R20</f>
        <v>1</v>
      </c>
      <c r="L24" s="97">
        <f>ROUNDUP(('SalaryAnalysis General II'!S20*$O$6),-1)</f>
        <v>491730</v>
      </c>
      <c r="M24" s="97">
        <f>ROUNDUP((SUM('SalaryAnalysis General II'!T20:Z20)*$O$6),-1)</f>
        <v>841220</v>
      </c>
      <c r="N24" s="97">
        <f t="shared" si="0"/>
        <v>1332950</v>
      </c>
    </row>
    <row r="25" spans="2:14">
      <c r="B25" s="31" t="s">
        <v>155</v>
      </c>
      <c r="C25" s="32">
        <v>16</v>
      </c>
      <c r="D25" s="93">
        <v>0</v>
      </c>
      <c r="E25" s="93">
        <v>0</v>
      </c>
      <c r="F25" s="93">
        <v>0</v>
      </c>
      <c r="G25" s="634">
        <v>4</v>
      </c>
      <c r="H25" s="634"/>
      <c r="I25" s="638">
        <v>17207120</v>
      </c>
      <c r="J25" s="638"/>
      <c r="K25" s="96">
        <f>'SalaryAnalysis General II'!R21</f>
        <v>0</v>
      </c>
      <c r="L25" s="97">
        <f>ROUNDUP(('SalaryAnalysis General II'!S21*$O$6),-1)</f>
        <v>0</v>
      </c>
      <c r="M25" s="97">
        <f>ROUNDUP((SUM('SalaryAnalysis General II'!T21:Z21)*$O$6),-1)</f>
        <v>0</v>
      </c>
      <c r="N25" s="97">
        <f t="shared" si="0"/>
        <v>0</v>
      </c>
    </row>
    <row r="26" spans="2:14">
      <c r="B26" s="31" t="s">
        <v>156</v>
      </c>
      <c r="C26" s="32">
        <v>17</v>
      </c>
      <c r="D26" s="93">
        <v>0</v>
      </c>
      <c r="E26" s="93">
        <v>0</v>
      </c>
      <c r="F26" s="93">
        <v>0</v>
      </c>
      <c r="G26" s="634">
        <v>6</v>
      </c>
      <c r="H26" s="634"/>
      <c r="I26" s="638">
        <v>23567540</v>
      </c>
      <c r="J26" s="638"/>
      <c r="K26" s="96">
        <f>'SalaryAnalysis General II'!R22</f>
        <v>0</v>
      </c>
      <c r="L26" s="97">
        <f>ROUNDUP(('SalaryAnalysis General II'!S22*$O$6),-1)</f>
        <v>0</v>
      </c>
      <c r="M26" s="97">
        <f>ROUNDUP((SUM('SalaryAnalysis General II'!T22:Z22)*$O$6),-1)</f>
        <v>0</v>
      </c>
      <c r="N26" s="97">
        <f t="shared" si="0"/>
        <v>0</v>
      </c>
    </row>
    <row r="27" spans="2:14">
      <c r="B27" s="34"/>
      <c r="C27" s="35" t="s">
        <v>157</v>
      </c>
      <c r="D27" s="123">
        <f t="shared" ref="D27:L27" si="3">SUM(D23:D26)</f>
        <v>0</v>
      </c>
      <c r="E27" s="123">
        <f t="shared" si="3"/>
        <v>0</v>
      </c>
      <c r="F27" s="123">
        <f t="shared" si="3"/>
        <v>0</v>
      </c>
      <c r="G27" s="124">
        <v>18</v>
      </c>
      <c r="H27" s="124">
        <f t="shared" si="3"/>
        <v>6</v>
      </c>
      <c r="I27" s="123">
        <v>75298720</v>
      </c>
      <c r="J27" s="123">
        <f t="shared" si="3"/>
        <v>7798269.6450000014</v>
      </c>
      <c r="K27" s="98">
        <f t="shared" si="3"/>
        <v>1</v>
      </c>
      <c r="L27" s="101">
        <f t="shared" si="3"/>
        <v>491730</v>
      </c>
      <c r="M27" s="102">
        <f>(N27-L27)</f>
        <v>841220</v>
      </c>
      <c r="N27" s="104">
        <f>SUM(N23:N26)</f>
        <v>1332950</v>
      </c>
    </row>
    <row r="28" spans="2:14">
      <c r="B28" s="31" t="s">
        <v>158</v>
      </c>
      <c r="C28" s="39" t="s">
        <v>159</v>
      </c>
      <c r="D28" s="93">
        <v>0</v>
      </c>
      <c r="E28" s="93">
        <v>0</v>
      </c>
      <c r="F28" s="93">
        <v>0</v>
      </c>
      <c r="G28" s="634">
        <v>7</v>
      </c>
      <c r="H28" s="634">
        <v>1</v>
      </c>
      <c r="I28" s="638">
        <v>31952000</v>
      </c>
      <c r="J28" s="638">
        <v>1645799.9999999998</v>
      </c>
      <c r="K28" s="96">
        <f>'SalaryAnalysis General II'!R23</f>
        <v>10</v>
      </c>
      <c r="L28" s="97">
        <f>ROUNDUP(('SalaryAnalysis General II'!S23*$O$6),-1)</f>
        <v>12132360</v>
      </c>
      <c r="M28" s="97">
        <f>ROUNDUP((SUM('SalaryAnalysis General II'!T23:AA23)*$O$6),-1)</f>
        <v>24751560</v>
      </c>
      <c r="N28" s="97">
        <f t="shared" si="0"/>
        <v>36883920</v>
      </c>
    </row>
    <row r="29" spans="2:14">
      <c r="B29" s="31" t="s">
        <v>238</v>
      </c>
      <c r="C29" s="176" t="s">
        <v>351</v>
      </c>
      <c r="D29" s="93">
        <v>0</v>
      </c>
      <c r="E29" s="93">
        <v>0</v>
      </c>
      <c r="F29" s="93">
        <v>0</v>
      </c>
      <c r="G29" s="93"/>
      <c r="H29" s="93">
        <v>0</v>
      </c>
      <c r="I29" s="93"/>
      <c r="J29" s="93">
        <v>0</v>
      </c>
      <c r="K29" s="93">
        <v>0</v>
      </c>
      <c r="L29" s="97"/>
      <c r="M29" s="93">
        <v>0</v>
      </c>
      <c r="N29" s="97">
        <f>M29</f>
        <v>0</v>
      </c>
    </row>
    <row r="30" spans="2:14">
      <c r="B30" s="56">
        <v>21010101</v>
      </c>
      <c r="C30" s="40" t="s">
        <v>344</v>
      </c>
      <c r="D30" s="123">
        <f>(D15+D22+D27+D28+D29)</f>
        <v>0</v>
      </c>
      <c r="E30" s="123">
        <f>(E15+E22+E27+E28+E29)</f>
        <v>0</v>
      </c>
      <c r="F30" s="123">
        <f t="shared" ref="F30:J30" si="4">(F15+F22+F27+F28+F29)</f>
        <v>0</v>
      </c>
      <c r="G30" s="124">
        <v>63</v>
      </c>
      <c r="H30" s="124">
        <f t="shared" si="4"/>
        <v>32</v>
      </c>
      <c r="I30" s="123">
        <v>131056860</v>
      </c>
      <c r="J30" s="123">
        <f t="shared" si="4"/>
        <v>25301493.834345002</v>
      </c>
      <c r="K30" s="106">
        <f>(K15+K22+K27+K28+K29)</f>
        <v>20</v>
      </c>
      <c r="L30" s="107">
        <f>(L15+L22+L27+L28+L29)</f>
        <v>15586450</v>
      </c>
      <c r="M30" s="107">
        <f t="shared" ref="M30:N30" si="5">(M15+M22+M27+M28+M29)</f>
        <v>28812860</v>
      </c>
      <c r="N30" s="107">
        <f t="shared" si="5"/>
        <v>44399310</v>
      </c>
    </row>
    <row r="31" spans="2:14">
      <c r="B31" s="31"/>
      <c r="C31" s="40"/>
      <c r="D31" s="37"/>
      <c r="E31" s="37"/>
      <c r="F31" s="37"/>
      <c r="G31" s="37"/>
      <c r="H31" s="37"/>
      <c r="I31" s="37"/>
      <c r="J31" s="37"/>
      <c r="K31" s="53"/>
      <c r="L31" s="38"/>
      <c r="M31" s="38"/>
      <c r="N31" s="36"/>
    </row>
    <row r="32" spans="2:14">
      <c r="B32" s="31" t="s">
        <v>168</v>
      </c>
      <c r="C32" s="41" t="s">
        <v>226</v>
      </c>
      <c r="D32" s="93">
        <v>0</v>
      </c>
      <c r="E32" s="93">
        <v>0</v>
      </c>
      <c r="F32" s="94">
        <v>0</v>
      </c>
      <c r="G32" s="37"/>
      <c r="H32" s="37"/>
      <c r="I32" s="94">
        <v>0</v>
      </c>
      <c r="J32" s="94">
        <v>0</v>
      </c>
      <c r="K32" s="37"/>
      <c r="L32" s="93">
        <v>0</v>
      </c>
      <c r="M32" s="93">
        <v>0</v>
      </c>
      <c r="N32" s="105">
        <f t="shared" ref="N32" si="6">L32+M32</f>
        <v>0</v>
      </c>
    </row>
    <row r="33" spans="2:14">
      <c r="B33" s="31"/>
      <c r="C33" s="40"/>
      <c r="D33" s="37"/>
      <c r="E33" s="37"/>
      <c r="F33" s="37"/>
      <c r="G33" s="37"/>
      <c r="H33" s="37"/>
      <c r="I33" s="37"/>
      <c r="J33" s="37"/>
      <c r="K33" s="37"/>
      <c r="L33" s="38"/>
      <c r="M33" s="38"/>
      <c r="N33" s="108"/>
    </row>
    <row r="34" spans="2:14">
      <c r="B34" s="55">
        <v>21010103</v>
      </c>
      <c r="C34" s="57" t="s">
        <v>224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105">
        <f t="shared" ref="N34" si="7">L34+M34</f>
        <v>0</v>
      </c>
    </row>
    <row r="35" spans="2:14">
      <c r="B35" s="31"/>
      <c r="C35" s="40"/>
      <c r="D35" s="37"/>
      <c r="E35" s="37"/>
      <c r="F35" s="37"/>
      <c r="G35" s="37"/>
      <c r="H35" s="37"/>
      <c r="I35" s="37"/>
      <c r="J35" s="37"/>
      <c r="K35" s="53"/>
      <c r="L35" s="38"/>
      <c r="M35" s="38"/>
      <c r="N35" s="108"/>
    </row>
    <row r="36" spans="2:14">
      <c r="B36" s="161" t="s">
        <v>161</v>
      </c>
      <c r="C36" s="41" t="s">
        <v>225</v>
      </c>
      <c r="D36" s="52"/>
      <c r="E36" s="52"/>
      <c r="F36" s="52"/>
      <c r="G36" s="52"/>
      <c r="H36" s="52"/>
      <c r="I36" s="52"/>
      <c r="J36" s="52"/>
      <c r="K36" s="47"/>
      <c r="L36" s="86" t="s">
        <v>247</v>
      </c>
      <c r="M36" s="86" t="s">
        <v>248</v>
      </c>
      <c r="N36" s="109"/>
    </row>
    <row r="37" spans="2:14">
      <c r="B37" s="31" t="s">
        <v>163</v>
      </c>
      <c r="C37" s="42" t="s">
        <v>164</v>
      </c>
      <c r="D37" s="93"/>
      <c r="E37" s="93"/>
      <c r="F37" s="33"/>
      <c r="G37" s="33"/>
      <c r="H37" s="33"/>
      <c r="I37" s="93">
        <v>0</v>
      </c>
      <c r="J37" s="93">
        <v>0</v>
      </c>
      <c r="K37" s="37"/>
      <c r="L37" s="38"/>
      <c r="M37" s="97">
        <f>ROUNDUP((10%*L30),-1)</f>
        <v>1558650</v>
      </c>
      <c r="N37" s="105">
        <f>$M37</f>
        <v>1558650</v>
      </c>
    </row>
    <row r="38" spans="2:14">
      <c r="B38" s="31" t="s">
        <v>165</v>
      </c>
      <c r="C38" s="42" t="s">
        <v>166</v>
      </c>
      <c r="D38" s="93">
        <v>0</v>
      </c>
      <c r="E38" s="93">
        <v>0</v>
      </c>
      <c r="F38" s="33">
        <v>0</v>
      </c>
      <c r="G38" s="33">
        <v>0</v>
      </c>
      <c r="H38" s="33">
        <v>0</v>
      </c>
      <c r="I38" s="93">
        <v>0</v>
      </c>
      <c r="J38" s="93">
        <v>0</v>
      </c>
      <c r="K38" s="37"/>
      <c r="L38" s="95">
        <v>0</v>
      </c>
      <c r="M38" s="97">
        <f t="shared" ref="M38:M46" si="8">ROUNDUP(($L38*$O$6),-1)</f>
        <v>0</v>
      </c>
      <c r="N38" s="105">
        <f t="shared" ref="N38:N46" si="9">$M38</f>
        <v>0</v>
      </c>
    </row>
    <row r="39" spans="2:14">
      <c r="B39" s="31" t="s">
        <v>239</v>
      </c>
      <c r="C39" s="42" t="s">
        <v>231</v>
      </c>
      <c r="D39" s="33"/>
      <c r="E39" s="33"/>
      <c r="F39" s="33"/>
      <c r="G39" s="33"/>
      <c r="H39" s="33"/>
      <c r="I39" s="33"/>
      <c r="J39" s="33"/>
      <c r="K39" s="33"/>
      <c r="L39" s="95">
        <v>0</v>
      </c>
      <c r="M39" s="97">
        <f t="shared" si="8"/>
        <v>0</v>
      </c>
      <c r="N39" s="105">
        <f t="shared" si="9"/>
        <v>0</v>
      </c>
    </row>
    <row r="40" spans="2:14">
      <c r="B40" s="31" t="s">
        <v>240</v>
      </c>
      <c r="C40" s="42" t="s">
        <v>232</v>
      </c>
      <c r="D40" s="33"/>
      <c r="E40" s="33"/>
      <c r="F40" s="33"/>
      <c r="G40" s="33"/>
      <c r="H40" s="33"/>
      <c r="I40" s="33"/>
      <c r="J40" s="33"/>
      <c r="K40" s="33"/>
      <c r="L40" s="95">
        <v>0</v>
      </c>
      <c r="M40" s="97">
        <f t="shared" si="8"/>
        <v>0</v>
      </c>
      <c r="N40" s="105">
        <f t="shared" si="9"/>
        <v>0</v>
      </c>
    </row>
    <row r="41" spans="2:14">
      <c r="B41" s="31" t="s">
        <v>241</v>
      </c>
      <c r="C41" s="42" t="s">
        <v>233</v>
      </c>
      <c r="D41" s="33"/>
      <c r="E41" s="33"/>
      <c r="F41" s="33"/>
      <c r="G41" s="33"/>
      <c r="H41" s="33"/>
      <c r="I41" s="33"/>
      <c r="J41" s="33"/>
      <c r="K41" s="33"/>
      <c r="L41" s="95">
        <v>0</v>
      </c>
      <c r="M41" s="97">
        <f t="shared" si="8"/>
        <v>0</v>
      </c>
      <c r="N41" s="105">
        <f t="shared" si="9"/>
        <v>0</v>
      </c>
    </row>
    <row r="42" spans="2:14">
      <c r="B42" s="31" t="s">
        <v>242</v>
      </c>
      <c r="C42" s="42" t="s">
        <v>177</v>
      </c>
      <c r="D42" s="33"/>
      <c r="E42" s="33"/>
      <c r="F42" s="33"/>
      <c r="G42" s="33"/>
      <c r="H42" s="33"/>
      <c r="I42" s="33"/>
      <c r="J42" s="33"/>
      <c r="K42" s="33"/>
      <c r="L42" s="95">
        <v>0</v>
      </c>
      <c r="M42" s="97">
        <f t="shared" si="8"/>
        <v>0</v>
      </c>
      <c r="N42" s="105">
        <f t="shared" si="9"/>
        <v>0</v>
      </c>
    </row>
    <row r="43" spans="2:14">
      <c r="B43" s="31" t="s">
        <v>243</v>
      </c>
      <c r="C43" s="42" t="s">
        <v>234</v>
      </c>
      <c r="D43" s="33"/>
      <c r="E43" s="33"/>
      <c r="F43" s="33"/>
      <c r="G43" s="33"/>
      <c r="H43" s="33"/>
      <c r="I43" s="33"/>
      <c r="J43" s="33"/>
      <c r="K43" s="33"/>
      <c r="L43" s="95">
        <v>0</v>
      </c>
      <c r="M43" s="97">
        <f t="shared" si="8"/>
        <v>0</v>
      </c>
      <c r="N43" s="105">
        <f t="shared" si="9"/>
        <v>0</v>
      </c>
    </row>
    <row r="44" spans="2:14">
      <c r="B44" s="31" t="s">
        <v>244</v>
      </c>
      <c r="C44" s="42" t="s">
        <v>235</v>
      </c>
      <c r="D44" s="33"/>
      <c r="E44" s="33"/>
      <c r="F44" s="33"/>
      <c r="G44" s="33"/>
      <c r="H44" s="33"/>
      <c r="I44" s="33"/>
      <c r="J44" s="33"/>
      <c r="K44" s="33"/>
      <c r="L44" s="95">
        <v>0</v>
      </c>
      <c r="M44" s="97">
        <f t="shared" si="8"/>
        <v>0</v>
      </c>
      <c r="N44" s="105">
        <f t="shared" si="9"/>
        <v>0</v>
      </c>
    </row>
    <row r="45" spans="2:14">
      <c r="B45" s="31" t="s">
        <v>245</v>
      </c>
      <c r="C45" s="42" t="s">
        <v>236</v>
      </c>
      <c r="D45" s="33"/>
      <c r="E45" s="33"/>
      <c r="F45" s="52"/>
      <c r="G45" s="33"/>
      <c r="H45" s="46"/>
      <c r="I45" s="33"/>
      <c r="J45" s="33"/>
      <c r="K45" s="46"/>
      <c r="L45" s="95">
        <v>0</v>
      </c>
      <c r="M45" s="97">
        <f t="shared" si="8"/>
        <v>0</v>
      </c>
      <c r="N45" s="105">
        <f t="shared" si="9"/>
        <v>0</v>
      </c>
    </row>
    <row r="46" spans="2:14">
      <c r="B46" s="31" t="s">
        <v>246</v>
      </c>
      <c r="C46" s="42" t="s">
        <v>237</v>
      </c>
      <c r="D46" s="33"/>
      <c r="E46" s="33"/>
      <c r="F46" s="52"/>
      <c r="G46" s="33"/>
      <c r="H46" s="46"/>
      <c r="I46" s="33"/>
      <c r="J46" s="33"/>
      <c r="K46" s="46"/>
      <c r="L46" s="95"/>
      <c r="M46" s="97">
        <f t="shared" si="8"/>
        <v>0</v>
      </c>
      <c r="N46" s="105">
        <f t="shared" si="9"/>
        <v>0</v>
      </c>
    </row>
    <row r="47" spans="2:14">
      <c r="B47" s="31"/>
      <c r="C47" s="42"/>
      <c r="D47" s="33"/>
      <c r="E47" s="33"/>
      <c r="F47" s="50"/>
      <c r="G47" s="33"/>
      <c r="H47" s="46"/>
      <c r="I47" s="33"/>
      <c r="J47" s="33"/>
      <c r="K47" s="46"/>
      <c r="L47" s="83"/>
      <c r="M47" s="97"/>
      <c r="N47" s="105"/>
    </row>
    <row r="48" spans="2:14">
      <c r="B48" s="31"/>
      <c r="C48" s="43" t="s">
        <v>167</v>
      </c>
      <c r="D48" s="116">
        <f>SUM(D37:D47)</f>
        <v>0</v>
      </c>
      <c r="E48" s="116">
        <f>SUM(E37:E47)</f>
        <v>0</v>
      </c>
      <c r="F48" s="116">
        <f t="shared" ref="F48:N48" si="10">SUM(F37:F47)</f>
        <v>0</v>
      </c>
      <c r="G48" s="116">
        <f>SUM(G37:G47)</f>
        <v>0</v>
      </c>
      <c r="H48" s="116">
        <f t="shared" si="10"/>
        <v>0</v>
      </c>
      <c r="I48" s="116">
        <f>SUM(I37:I47)</f>
        <v>0</v>
      </c>
      <c r="J48" s="116">
        <f t="shared" si="10"/>
        <v>0</v>
      </c>
      <c r="K48" s="112"/>
      <c r="L48" s="112">
        <f>SUM(L37:L47)</f>
        <v>0</v>
      </c>
      <c r="M48" s="112">
        <f t="shared" si="10"/>
        <v>1558650</v>
      </c>
      <c r="N48" s="110">
        <f t="shared" si="10"/>
        <v>1558650</v>
      </c>
    </row>
    <row r="49" spans="2:15">
      <c r="B49" s="31"/>
      <c r="C49" s="43"/>
      <c r="D49" s="116"/>
      <c r="E49" s="116"/>
      <c r="F49" s="116"/>
      <c r="G49" s="117"/>
      <c r="H49" s="117"/>
      <c r="I49" s="119"/>
      <c r="J49" s="118"/>
      <c r="K49" s="120"/>
      <c r="L49" s="115"/>
      <c r="M49" s="113"/>
      <c r="N49" s="108"/>
    </row>
    <row r="50" spans="2:15" ht="15" thickBot="1">
      <c r="B50" s="48"/>
      <c r="C50" s="49" t="s">
        <v>170</v>
      </c>
      <c r="D50" s="121">
        <f>D30+D32+D34+D48</f>
        <v>0</v>
      </c>
      <c r="E50" s="121">
        <f>E30+E32+E34+E48</f>
        <v>0</v>
      </c>
      <c r="F50" s="121">
        <f t="shared" ref="F50:M50" si="11">F30+F32+F34+F48</f>
        <v>0</v>
      </c>
      <c r="G50" s="762">
        <f>G30+G32+G34+G48</f>
        <v>63</v>
      </c>
      <c r="H50" s="762">
        <f t="shared" si="11"/>
        <v>32</v>
      </c>
      <c r="I50" s="121">
        <f>I30+I32+I34+I48</f>
        <v>131056860</v>
      </c>
      <c r="J50" s="121">
        <f t="shared" si="11"/>
        <v>25301493.834345002</v>
      </c>
      <c r="K50" s="122">
        <f>K30+K32+K34+K48</f>
        <v>20</v>
      </c>
      <c r="L50" s="114">
        <f>L30+L32+L34</f>
        <v>15586450</v>
      </c>
      <c r="M50" s="114">
        <f t="shared" si="11"/>
        <v>30371510</v>
      </c>
      <c r="N50" s="111">
        <f>(N30+N32+N34+N48)</f>
        <v>45957960</v>
      </c>
      <c r="O50" s="170"/>
    </row>
    <row r="52" spans="2:15" ht="30">
      <c r="I52" s="981">
        <v>9</v>
      </c>
      <c r="N52" s="65"/>
      <c r="O52" s="87"/>
    </row>
    <row r="54" spans="2:15">
      <c r="C54" s="175" t="s">
        <v>268</v>
      </c>
      <c r="D54" s="175"/>
      <c r="N54" s="85"/>
    </row>
  </sheetData>
  <sheetProtection sheet="1" objects="1" scenarios="1" formatColumns="0" formatRows="0"/>
  <mergeCells count="5">
    <mergeCell ref="B1:N1"/>
    <mergeCell ref="B2:N2"/>
    <mergeCell ref="B4:N4"/>
    <mergeCell ref="B5:N5"/>
    <mergeCell ref="D6:F6"/>
  </mergeCells>
  <printOptions horizontalCentered="1"/>
  <pageMargins left="1" right="0.25" top="0.75" bottom="0.75" header="0.3" footer="0.3"/>
  <pageSetup paperSize="5" scale="55" fitToHeight="0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1"/>
  <dimension ref="A1:AE50"/>
  <sheetViews>
    <sheetView showGridLines="0" zoomScaleSheetLayoutView="124" workbookViewId="0">
      <pane xSplit="1" ySplit="6" topLeftCell="B34" activePane="bottomRight" state="frozen"/>
      <selection activeCell="F15" sqref="F15"/>
      <selection pane="topRight" activeCell="F15" sqref="F15"/>
      <selection pane="bottomLeft" activeCell="F15" sqref="F15"/>
      <selection pane="bottomRight" activeCell="AB1" sqref="AA1:AB4"/>
    </sheetView>
  </sheetViews>
  <sheetFormatPr defaultRowHeight="12.75"/>
  <cols>
    <col min="1" max="1" width="6.28515625" style="126" customWidth="1"/>
    <col min="2" max="2" width="4.28515625" style="126" customWidth="1"/>
    <col min="3" max="4" width="4.140625" style="126" customWidth="1"/>
    <col min="5" max="5" width="4" style="126" customWidth="1"/>
    <col min="6" max="6" width="3.85546875" style="126" customWidth="1"/>
    <col min="7" max="7" width="3.7109375" style="126" customWidth="1"/>
    <col min="8" max="8" width="3.85546875" style="126" customWidth="1"/>
    <col min="9" max="9" width="3.5703125" style="126" customWidth="1"/>
    <col min="10" max="10" width="3.7109375" style="126" customWidth="1"/>
    <col min="11" max="11" width="3.85546875" style="126" customWidth="1"/>
    <col min="12" max="12" width="4" style="126" customWidth="1"/>
    <col min="13" max="13" width="3.7109375" style="126" customWidth="1"/>
    <col min="14" max="14" width="4.140625" style="126" customWidth="1"/>
    <col min="15" max="15" width="4" style="126" customWidth="1"/>
    <col min="16" max="16" width="4.28515625" style="126" customWidth="1"/>
    <col min="17" max="17" width="4.7109375" style="126" customWidth="1"/>
    <col min="18" max="18" width="6.42578125" style="126" customWidth="1"/>
    <col min="19" max="19" width="12.28515625" style="126" customWidth="1"/>
    <col min="20" max="20" width="10.28515625" style="126" customWidth="1"/>
    <col min="21" max="21" width="11.7109375" style="126" customWidth="1"/>
    <col min="22" max="22" width="10.140625" style="126" customWidth="1"/>
    <col min="23" max="23" width="10" style="126" customWidth="1"/>
    <col min="24" max="24" width="10.7109375" style="126" customWidth="1"/>
    <col min="25" max="25" width="10.42578125" style="126" customWidth="1"/>
    <col min="26" max="26" width="10.5703125" style="126" customWidth="1"/>
    <col min="27" max="27" width="16.7109375" style="126" bestFit="1" customWidth="1"/>
    <col min="28" max="28" width="9.85546875" style="126" customWidth="1"/>
    <col min="29" max="29" width="8.28515625" style="126" customWidth="1"/>
    <col min="30" max="30" width="11.140625" style="126" customWidth="1"/>
    <col min="31" max="31" width="11.85546875" style="126" bestFit="1" customWidth="1"/>
    <col min="32" max="42" width="10.140625" style="126" bestFit="1" customWidth="1"/>
    <col min="43" max="16384" width="9.140625" style="126"/>
  </cols>
  <sheetData>
    <row r="1" spans="1:31" ht="22.5">
      <c r="B1" s="963"/>
      <c r="C1" s="963"/>
      <c r="D1" s="963"/>
      <c r="E1" s="963"/>
      <c r="F1" s="963"/>
      <c r="G1" s="963"/>
      <c r="H1" s="963"/>
      <c r="I1" s="963"/>
      <c r="J1" s="963"/>
      <c r="K1" s="963"/>
      <c r="L1" s="963"/>
      <c r="M1" s="963"/>
      <c r="N1" s="963"/>
      <c r="O1" s="963"/>
      <c r="P1" s="963"/>
      <c r="Q1" s="963"/>
      <c r="R1" s="1166" t="s">
        <v>133</v>
      </c>
      <c r="S1" s="1166"/>
      <c r="T1" s="1166"/>
      <c r="U1" s="1166"/>
      <c r="V1" s="1166"/>
      <c r="W1" s="1166"/>
      <c r="X1" s="1166"/>
      <c r="Y1" s="1166"/>
      <c r="Z1" s="963"/>
      <c r="AA1" s="963"/>
      <c r="AB1" s="963"/>
      <c r="AC1" s="963"/>
      <c r="AD1" s="963"/>
    </row>
    <row r="2" spans="1:31" ht="23.25" customHeight="1">
      <c r="B2" s="964"/>
      <c r="C2" s="964"/>
      <c r="D2" s="964"/>
      <c r="E2" s="964"/>
      <c r="F2" s="964"/>
      <c r="G2" s="964"/>
      <c r="H2" s="964"/>
      <c r="I2" s="964"/>
      <c r="J2" s="964"/>
      <c r="K2" s="964"/>
      <c r="L2" s="964"/>
      <c r="M2" s="964"/>
      <c r="N2" s="964"/>
      <c r="O2" s="964"/>
      <c r="P2" s="964"/>
      <c r="Q2" s="964"/>
      <c r="R2" s="1168" t="s">
        <v>171</v>
      </c>
      <c r="S2" s="1168"/>
      <c r="T2" s="1168"/>
      <c r="U2" s="1168"/>
      <c r="V2" s="1168"/>
      <c r="W2" s="1168"/>
      <c r="X2" s="1168"/>
      <c r="Y2" s="964"/>
      <c r="Z2" s="964"/>
      <c r="AA2" s="964"/>
      <c r="AB2" s="964"/>
      <c r="AC2" s="964"/>
      <c r="AD2" s="964"/>
    </row>
    <row r="3" spans="1:31" ht="18">
      <c r="B3" s="131"/>
      <c r="M3" s="1168" t="s">
        <v>737</v>
      </c>
      <c r="N3" s="1168"/>
      <c r="O3" s="1168"/>
      <c r="P3" s="1168"/>
      <c r="Q3" s="1168"/>
      <c r="R3" s="1168"/>
      <c r="S3" s="1168"/>
      <c r="T3" s="1168"/>
      <c r="U3" s="1168"/>
      <c r="V3" s="1168"/>
      <c r="W3" s="1168"/>
      <c r="X3" s="1168"/>
      <c r="Y3" s="1168"/>
      <c r="Z3" s="1168"/>
      <c r="AA3" s="130"/>
      <c r="AB3" s="132"/>
      <c r="AC3" s="130"/>
      <c r="AD3" s="130"/>
    </row>
    <row r="4" spans="1:31" ht="18">
      <c r="M4" s="806"/>
      <c r="N4" s="1168" t="s">
        <v>345</v>
      </c>
      <c r="O4" s="1168"/>
      <c r="P4" s="1168"/>
      <c r="Q4" s="1168"/>
      <c r="R4" s="1168"/>
      <c r="S4" s="1168"/>
      <c r="T4" s="1168"/>
      <c r="U4" s="1168"/>
      <c r="V4" s="1168"/>
      <c r="W4" s="1168"/>
      <c r="X4" s="1168"/>
      <c r="Y4" s="1168"/>
      <c r="Z4" s="1168"/>
      <c r="AA4" s="130"/>
      <c r="AB4" s="130"/>
      <c r="AC4" s="130"/>
      <c r="AD4" s="130"/>
    </row>
    <row r="5" spans="1:31">
      <c r="A5" s="133" t="s">
        <v>175</v>
      </c>
      <c r="B5" s="134" t="s">
        <v>290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6"/>
      <c r="S5" s="137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9"/>
    </row>
    <row r="6" spans="1:31" ht="37.5" customHeight="1">
      <c r="A6" s="133" t="s">
        <v>176</v>
      </c>
      <c r="B6" s="140">
        <v>1</v>
      </c>
      <c r="C6" s="140">
        <v>2</v>
      </c>
      <c r="D6" s="140">
        <v>3</v>
      </c>
      <c r="E6" s="140">
        <v>4</v>
      </c>
      <c r="F6" s="140">
        <v>5</v>
      </c>
      <c r="G6" s="140">
        <v>6</v>
      </c>
      <c r="H6" s="140">
        <v>7</v>
      </c>
      <c r="I6" s="140">
        <v>8</v>
      </c>
      <c r="J6" s="140">
        <v>9</v>
      </c>
      <c r="K6" s="140">
        <v>10</v>
      </c>
      <c r="L6" s="140">
        <v>11</v>
      </c>
      <c r="M6" s="140">
        <v>12</v>
      </c>
      <c r="N6" s="140">
        <v>13</v>
      </c>
      <c r="O6" s="140">
        <v>14</v>
      </c>
      <c r="P6" s="140">
        <v>15</v>
      </c>
      <c r="Q6" s="141" t="s">
        <v>177</v>
      </c>
      <c r="R6" s="142" t="s">
        <v>129</v>
      </c>
      <c r="S6" s="143" t="s">
        <v>178</v>
      </c>
      <c r="T6" s="143" t="s">
        <v>179</v>
      </c>
      <c r="U6" s="143" t="s">
        <v>180</v>
      </c>
      <c r="V6" s="143" t="s">
        <v>181</v>
      </c>
      <c r="W6" s="143" t="s">
        <v>182</v>
      </c>
      <c r="X6" s="144" t="s">
        <v>183</v>
      </c>
      <c r="Y6" s="143" t="s">
        <v>184</v>
      </c>
      <c r="Z6" s="144" t="s">
        <v>269</v>
      </c>
      <c r="AA6" s="144" t="s">
        <v>354</v>
      </c>
      <c r="AB6" s="144" t="s">
        <v>185</v>
      </c>
      <c r="AC6" s="144" t="s">
        <v>186</v>
      </c>
      <c r="AD6" s="144" t="s">
        <v>187</v>
      </c>
    </row>
    <row r="7" spans="1:31">
      <c r="A7" s="140">
        <v>1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988">
        <f>SUM(B7:Q7)</f>
        <v>0</v>
      </c>
      <c r="S7" s="989">
        <f>B7*10350+C7*10588+D7*10826+E7*11064+F7*11302+G7*11540+H7*11778+I7*12016+J7*12254+K7*12492+L7*12730+M7*12968+N7*13206+O7*13444+P7*13682</f>
        <v>0</v>
      </c>
      <c r="T7" s="989">
        <f t="shared" ref="T7:T22" si="0">S7*45%</f>
        <v>0</v>
      </c>
      <c r="U7" s="989">
        <f>S7*18.7%</f>
        <v>0</v>
      </c>
      <c r="V7" s="989">
        <f t="shared" ref="V7:V22" si="1">S7*10%</f>
        <v>0</v>
      </c>
      <c r="W7" s="989">
        <f>S7*10%</f>
        <v>0</v>
      </c>
      <c r="X7" s="989"/>
      <c r="Y7" s="989"/>
      <c r="Z7" s="990">
        <f>S7*25%</f>
        <v>0</v>
      </c>
      <c r="AA7" s="989"/>
      <c r="AB7" s="989"/>
      <c r="AC7" s="989"/>
      <c r="AD7" s="989">
        <f t="shared" ref="AD7:AD23" si="2">SUM(S7:AC7)</f>
        <v>0</v>
      </c>
    </row>
    <row r="8" spans="1:31">
      <c r="A8" s="140">
        <v>2</v>
      </c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988">
        <f t="shared" ref="R8:R9" si="3">SUM(B8:Q8)</f>
        <v>0</v>
      </c>
      <c r="S8" s="989">
        <f>B8*10527.5+C8*10840.33+D8*11153.17+E8*11466+F8*11778.83+G8*12091.67+H8*12404.5+I8*12717.33+J8*13030.17+K8*13343+L8*13655.83+M8*13968.67+N8*14281.5+O8*14594.33+P8*14907.17</f>
        <v>0</v>
      </c>
      <c r="T8" s="989">
        <f t="shared" si="0"/>
        <v>0</v>
      </c>
      <c r="U8" s="989">
        <f t="shared" ref="U8:U22" si="4">S8*18.7%</f>
        <v>0</v>
      </c>
      <c r="V8" s="989">
        <f t="shared" si="1"/>
        <v>0</v>
      </c>
      <c r="W8" s="989">
        <f t="shared" ref="W8:W22" si="5">S8*10%</f>
        <v>0</v>
      </c>
      <c r="X8" s="989"/>
      <c r="Y8" s="989"/>
      <c r="Z8" s="990">
        <f t="shared" ref="Z8:Z22" si="6">S8*25%</f>
        <v>0</v>
      </c>
      <c r="AA8" s="989"/>
      <c r="AB8" s="989"/>
      <c r="AC8" s="989"/>
      <c r="AD8" s="989">
        <f t="shared" si="2"/>
        <v>0</v>
      </c>
    </row>
    <row r="9" spans="1:31">
      <c r="A9" s="140">
        <v>3</v>
      </c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992">
        <f t="shared" si="3"/>
        <v>0</v>
      </c>
      <c r="S9" s="989">
        <f>B9*10678.67+C9*11061.17+D9*11443.67+E9*11826.17+F9*12591.17+G9*12973.67+H9*13356.17+I9*13738.67+J9*14121.17+K9*14503.67+L9*14886.17+M9*15268.67+N9*15651.17+O9*15651.17+P9*16033.67</f>
        <v>0</v>
      </c>
      <c r="T9" s="989">
        <f t="shared" si="0"/>
        <v>0</v>
      </c>
      <c r="U9" s="989">
        <f t="shared" si="4"/>
        <v>0</v>
      </c>
      <c r="V9" s="989">
        <f t="shared" si="1"/>
        <v>0</v>
      </c>
      <c r="W9" s="989">
        <f t="shared" si="5"/>
        <v>0</v>
      </c>
      <c r="X9" s="989"/>
      <c r="Y9" s="989"/>
      <c r="Z9" s="990">
        <f t="shared" si="6"/>
        <v>0</v>
      </c>
      <c r="AA9" s="989"/>
      <c r="AB9" s="989"/>
      <c r="AC9" s="989"/>
      <c r="AD9" s="989">
        <f t="shared" si="2"/>
        <v>0</v>
      </c>
    </row>
    <row r="10" spans="1:31">
      <c r="A10" s="140">
        <v>4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992">
        <f t="shared" ref="R10:R23" si="7">SUM(B10:Q10)</f>
        <v>0</v>
      </c>
      <c r="S10" s="989">
        <f>B10*10932.51+C10*11380.69+D10*11828.86+E10*12277.04+F10*12725.21+G10*13173.39+H10*13621.56+I10*14069.74+J10*14517.91+K10*14966.09+L10*15414.26+M10*15862.44+N10*16310.61+O10*16758.79+P10*17206.96</f>
        <v>0</v>
      </c>
      <c r="T10" s="989">
        <f t="shared" si="0"/>
        <v>0</v>
      </c>
      <c r="U10" s="989">
        <f t="shared" si="4"/>
        <v>0</v>
      </c>
      <c r="V10" s="989">
        <f t="shared" si="1"/>
        <v>0</v>
      </c>
      <c r="W10" s="989">
        <f t="shared" si="5"/>
        <v>0</v>
      </c>
      <c r="X10" s="989"/>
      <c r="Y10" s="989"/>
      <c r="Z10" s="990">
        <f t="shared" si="6"/>
        <v>0</v>
      </c>
      <c r="AA10" s="989"/>
      <c r="AB10" s="989"/>
      <c r="AC10" s="989"/>
      <c r="AD10" s="989">
        <f t="shared" si="2"/>
        <v>0</v>
      </c>
      <c r="AE10" s="147"/>
    </row>
    <row r="11" spans="1:31">
      <c r="A11" s="140">
        <v>5</v>
      </c>
      <c r="B11" s="405"/>
      <c r="C11" s="405"/>
      <c r="D11" s="405"/>
      <c r="E11" s="405"/>
      <c r="F11" s="405">
        <v>1</v>
      </c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992">
        <f t="shared" si="7"/>
        <v>1</v>
      </c>
      <c r="S11" s="989">
        <f>B11*12141.32+C11*12648.62+D11*13155.92+E11*13663.22+F11*14170.52+G11*14677.82+H11*15185.12+I11*15692.42+J11*16199.72+K11*16707.02+L11*17214.32+M11*17721.62+N11*17721.62+O11*18228.92+P11*19243.52</f>
        <v>14170.52</v>
      </c>
      <c r="T11" s="989">
        <f t="shared" si="0"/>
        <v>6376.7340000000004</v>
      </c>
      <c r="U11" s="989">
        <f t="shared" si="4"/>
        <v>2649.88724</v>
      </c>
      <c r="V11" s="989">
        <f t="shared" si="1"/>
        <v>1417.0520000000001</v>
      </c>
      <c r="W11" s="989">
        <f t="shared" si="5"/>
        <v>1417.0520000000001</v>
      </c>
      <c r="X11" s="989"/>
      <c r="Y11" s="989"/>
      <c r="Z11" s="990">
        <f t="shared" si="6"/>
        <v>3542.63</v>
      </c>
      <c r="AA11" s="989"/>
      <c r="AB11" s="989"/>
      <c r="AC11" s="989"/>
      <c r="AD11" s="989">
        <f t="shared" si="2"/>
        <v>29573.875240000001</v>
      </c>
    </row>
    <row r="12" spans="1:31">
      <c r="A12" s="140">
        <v>6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>
        <v>1</v>
      </c>
      <c r="M12" s="405"/>
      <c r="N12" s="405"/>
      <c r="O12" s="405"/>
      <c r="P12" s="405"/>
      <c r="Q12" s="405"/>
      <c r="R12" s="992">
        <f t="shared" si="7"/>
        <v>1</v>
      </c>
      <c r="S12" s="989">
        <f>B12*13350.38+C12*13903.59+D12*14456.8+E12*15010.01+F12*15563.22+G12*16116.43+H12*16669.63+I12*17222.84+J12*17776.05+K12*18329.26+L12*18882.47+M12*19435.68+N12*19988.88+O12*20542.09+P12*21095.3</f>
        <v>18882.47</v>
      </c>
      <c r="T12" s="989">
        <f t="shared" si="0"/>
        <v>8497.1115000000009</v>
      </c>
      <c r="U12" s="989">
        <f t="shared" si="4"/>
        <v>3531.02189</v>
      </c>
      <c r="V12" s="989">
        <f t="shared" si="1"/>
        <v>1888.2470000000003</v>
      </c>
      <c r="W12" s="989">
        <f t="shared" si="5"/>
        <v>1888.2470000000003</v>
      </c>
      <c r="X12" s="989"/>
      <c r="Y12" s="989"/>
      <c r="Z12" s="990">
        <f t="shared" si="6"/>
        <v>4720.6175000000003</v>
      </c>
      <c r="AA12" s="989"/>
      <c r="AB12" s="989"/>
      <c r="AC12" s="989"/>
      <c r="AD12" s="989">
        <f t="shared" si="2"/>
        <v>39407.714890000003</v>
      </c>
    </row>
    <row r="13" spans="1:31">
      <c r="A13" s="140">
        <v>7</v>
      </c>
      <c r="B13" s="405"/>
      <c r="C13" s="405"/>
      <c r="D13" s="405"/>
      <c r="E13" s="405"/>
      <c r="F13" s="405">
        <v>1</v>
      </c>
      <c r="G13" s="405">
        <v>1</v>
      </c>
      <c r="H13" s="405">
        <v>1</v>
      </c>
      <c r="I13" s="405"/>
      <c r="J13" s="405"/>
      <c r="K13" s="405"/>
      <c r="L13" s="405"/>
      <c r="M13" s="405"/>
      <c r="N13" s="405"/>
      <c r="O13" s="405"/>
      <c r="P13" s="405"/>
      <c r="Q13" s="405"/>
      <c r="R13" s="992">
        <f t="shared" si="7"/>
        <v>3</v>
      </c>
      <c r="S13" s="989">
        <f>B13*16324.86+C13*16946.67+D13*17568.48+E13*18190.28+F13*18812.09+G13*19433.9+H13*20055.71+I13*20677.52+J13*21299.33+K13*21921.13+L13*22542.94+M13*23786.56+N13*23164.75+O13*24408.37+P13*25030.18</f>
        <v>58301.700000000004</v>
      </c>
      <c r="T13" s="989">
        <f t="shared" si="0"/>
        <v>26235.765000000003</v>
      </c>
      <c r="U13" s="989">
        <f t="shared" si="4"/>
        <v>10902.4179</v>
      </c>
      <c r="V13" s="989">
        <f t="shared" si="1"/>
        <v>5830.170000000001</v>
      </c>
      <c r="W13" s="989">
        <f t="shared" si="5"/>
        <v>5830.170000000001</v>
      </c>
      <c r="X13" s="989"/>
      <c r="Y13" s="989"/>
      <c r="Z13" s="990">
        <f t="shared" si="6"/>
        <v>14575.425000000001</v>
      </c>
      <c r="AA13" s="989"/>
      <c r="AB13" s="989"/>
      <c r="AC13" s="989"/>
      <c r="AD13" s="989">
        <f t="shared" si="2"/>
        <v>121675.64790000001</v>
      </c>
    </row>
    <row r="14" spans="1:31">
      <c r="A14" s="140">
        <v>8</v>
      </c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992">
        <f t="shared" si="7"/>
        <v>0</v>
      </c>
      <c r="S14" s="989">
        <f>B14*21239.52+C14*21979.52+D14*22719.51+E14*23459.51+F14*24199.5+G14*24939.5+H14*25679.5+I14*26419.49+J14*27159.49+K14*27899.48+L14*28639.48+M14*29379.48+N14*30119.47+O14*30859.47+P14*31599.46</f>
        <v>0</v>
      </c>
      <c r="T14" s="989">
        <f t="shared" si="0"/>
        <v>0</v>
      </c>
      <c r="U14" s="989">
        <f t="shared" si="4"/>
        <v>0</v>
      </c>
      <c r="V14" s="989">
        <f t="shared" si="1"/>
        <v>0</v>
      </c>
      <c r="W14" s="989">
        <f t="shared" si="5"/>
        <v>0</v>
      </c>
      <c r="X14" s="989"/>
      <c r="Y14" s="989"/>
      <c r="Z14" s="990">
        <f t="shared" si="6"/>
        <v>0</v>
      </c>
      <c r="AA14" s="989"/>
      <c r="AB14" s="989"/>
      <c r="AC14" s="989"/>
      <c r="AD14" s="989">
        <f t="shared" si="2"/>
        <v>0</v>
      </c>
    </row>
    <row r="15" spans="1:31">
      <c r="A15" s="140">
        <v>9</v>
      </c>
      <c r="B15" s="405"/>
      <c r="C15" s="405"/>
      <c r="D15" s="405"/>
      <c r="E15" s="405">
        <v>1</v>
      </c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992">
        <f t="shared" si="7"/>
        <v>1</v>
      </c>
      <c r="S15" s="989">
        <f>B15*25034.95+C15*25916.13+D15*26797.3+E15*27678.48+F15*28559.65+G15*29440.83+H15*30322+I15*31203.18+J15*32084.35+K15*32965.53+L15*33846.7+M15*34727.88+N15*35609.05+O15*36490.23+P15*37371.4</f>
        <v>27678.48</v>
      </c>
      <c r="T15" s="989">
        <f t="shared" si="0"/>
        <v>12455.316000000001</v>
      </c>
      <c r="U15" s="989">
        <f t="shared" si="4"/>
        <v>5175.8757599999999</v>
      </c>
      <c r="V15" s="989">
        <f t="shared" si="1"/>
        <v>2767.848</v>
      </c>
      <c r="W15" s="989">
        <f t="shared" si="5"/>
        <v>2767.848</v>
      </c>
      <c r="X15" s="989"/>
      <c r="Y15" s="989"/>
      <c r="Z15" s="990">
        <f t="shared" si="6"/>
        <v>6919.62</v>
      </c>
      <c r="AA15" s="989"/>
      <c r="AB15" s="989"/>
      <c r="AC15" s="989"/>
      <c r="AD15" s="989">
        <f t="shared" si="2"/>
        <v>57764.987760000004</v>
      </c>
    </row>
    <row r="16" spans="1:31">
      <c r="A16" s="140">
        <v>10</v>
      </c>
      <c r="B16" s="405"/>
      <c r="C16" s="405"/>
      <c r="D16" s="405"/>
      <c r="E16" s="405"/>
      <c r="F16" s="405"/>
      <c r="G16" s="405">
        <v>1</v>
      </c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992">
        <f t="shared" si="7"/>
        <v>1</v>
      </c>
      <c r="S16" s="989">
        <f>B16*29473.25+C16*30442.13+D16*31411.01+E16*32379.89+F16*33348.77+G16*34317.65+H16*35286.53+I16*36255.4+J16*37224.28+K16*38193.16+L16*39162.04+M16*40130.92+N16*41099.8+O16*42068.68+P16*43037.56</f>
        <v>34317.65</v>
      </c>
      <c r="T16" s="989">
        <f t="shared" si="0"/>
        <v>15442.942500000001</v>
      </c>
      <c r="U16" s="989">
        <f t="shared" si="4"/>
        <v>6417.4005500000003</v>
      </c>
      <c r="V16" s="989">
        <f t="shared" si="1"/>
        <v>3431.7650000000003</v>
      </c>
      <c r="W16" s="989">
        <f t="shared" si="5"/>
        <v>3431.7650000000003</v>
      </c>
      <c r="X16" s="989"/>
      <c r="Y16" s="989"/>
      <c r="Z16" s="990">
        <f t="shared" si="6"/>
        <v>8579.4125000000004</v>
      </c>
      <c r="AA16" s="989"/>
      <c r="AB16" s="989"/>
      <c r="AC16" s="989"/>
      <c r="AD16" s="989">
        <f>SUM(S16:AC16)</f>
        <v>71620.935549999995</v>
      </c>
    </row>
    <row r="17" spans="1:30" s="148" customFormat="1" ht="15">
      <c r="A17" s="140">
        <v>12</v>
      </c>
      <c r="B17" s="405"/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992">
        <f t="shared" si="7"/>
        <v>0</v>
      </c>
      <c r="S17" s="989">
        <f>B17*34001.96+C17*35504.95+D17*37007.93+E17*38510.91+F17*40013.9+G17*41516.88+H17*43019.86+I17*44522.85+J17*46025.83+K17*47528.81+L17*49031.8</f>
        <v>0</v>
      </c>
      <c r="T17" s="989">
        <f t="shared" si="0"/>
        <v>0</v>
      </c>
      <c r="U17" s="989">
        <f t="shared" si="4"/>
        <v>0</v>
      </c>
      <c r="V17" s="989">
        <f t="shared" si="1"/>
        <v>0</v>
      </c>
      <c r="W17" s="989">
        <f t="shared" si="5"/>
        <v>0</v>
      </c>
      <c r="X17" s="989"/>
      <c r="Y17" s="989"/>
      <c r="Z17" s="990">
        <f t="shared" si="6"/>
        <v>0</v>
      </c>
      <c r="AA17" s="989"/>
      <c r="AB17" s="989"/>
      <c r="AC17" s="989"/>
      <c r="AD17" s="989">
        <f t="shared" si="2"/>
        <v>0</v>
      </c>
    </row>
    <row r="18" spans="1:30" s="148" customFormat="1" ht="15">
      <c r="A18" s="140">
        <v>13</v>
      </c>
      <c r="B18" s="405"/>
      <c r="C18" s="405">
        <v>1</v>
      </c>
      <c r="D18" s="405"/>
      <c r="E18" s="405"/>
      <c r="F18" s="405"/>
      <c r="G18" s="405"/>
      <c r="H18" s="405"/>
      <c r="I18" s="405"/>
      <c r="J18" s="405"/>
      <c r="K18" s="405"/>
      <c r="L18" s="405">
        <v>1</v>
      </c>
      <c r="M18" s="405"/>
      <c r="N18" s="405"/>
      <c r="O18" s="405"/>
      <c r="P18" s="405"/>
      <c r="Q18" s="405"/>
      <c r="R18" s="992">
        <f t="shared" si="7"/>
        <v>2</v>
      </c>
      <c r="S18" s="989">
        <f>B18*38014.65+C18*39603.79+D18*41192.93+E18*42782.07+F18*44371.2+G18*45960.34+H18*47549.48+I18*49138.62+J18*50727.75+K18*52316.89+L18*53906.03</f>
        <v>93509.82</v>
      </c>
      <c r="T18" s="989">
        <f t="shared" si="0"/>
        <v>42079.419000000002</v>
      </c>
      <c r="U18" s="989">
        <f t="shared" si="4"/>
        <v>17486.336340000002</v>
      </c>
      <c r="V18" s="989">
        <f t="shared" si="1"/>
        <v>9350.9820000000018</v>
      </c>
      <c r="W18" s="989">
        <f t="shared" si="5"/>
        <v>9350.9820000000018</v>
      </c>
      <c r="X18" s="989"/>
      <c r="Y18" s="989"/>
      <c r="Z18" s="990">
        <f t="shared" si="6"/>
        <v>23377.455000000002</v>
      </c>
      <c r="AA18" s="989"/>
      <c r="AB18" s="989"/>
      <c r="AC18" s="989"/>
      <c r="AD18" s="989">
        <f t="shared" si="2"/>
        <v>195154.99433999998</v>
      </c>
    </row>
    <row r="19" spans="1:30" s="148" customFormat="1" ht="15">
      <c r="A19" s="140">
        <v>14</v>
      </c>
      <c r="B19" s="405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992">
        <f t="shared" si="7"/>
        <v>0</v>
      </c>
      <c r="S19" s="989">
        <f>B19*42046.08+C19*43756.89+D19*45467.7+E19*47178.51+F19*48889.33+G19*50600.14+H19*52310.95+I19*54021.76+J19*55732.58+K19*57443.39+L19*59154.2</f>
        <v>0</v>
      </c>
      <c r="T19" s="989">
        <f t="shared" si="0"/>
        <v>0</v>
      </c>
      <c r="U19" s="989">
        <f t="shared" si="4"/>
        <v>0</v>
      </c>
      <c r="V19" s="989">
        <f t="shared" si="1"/>
        <v>0</v>
      </c>
      <c r="W19" s="989">
        <f t="shared" si="5"/>
        <v>0</v>
      </c>
      <c r="X19" s="989"/>
      <c r="Y19" s="989"/>
      <c r="Z19" s="990">
        <f t="shared" si="6"/>
        <v>0</v>
      </c>
      <c r="AA19" s="989"/>
      <c r="AB19" s="989"/>
      <c r="AC19" s="989"/>
      <c r="AD19" s="989">
        <f t="shared" si="2"/>
        <v>0</v>
      </c>
    </row>
    <row r="20" spans="1:30" s="148" customFormat="1" ht="15">
      <c r="A20" s="140">
        <v>15</v>
      </c>
      <c r="B20" s="405"/>
      <c r="C20" s="405">
        <v>1</v>
      </c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992">
        <f t="shared" si="7"/>
        <v>1</v>
      </c>
      <c r="S20" s="989">
        <f>B20*39058.18+C20*40976.87+D20*42895.56+E20*44814.25+F20*46732.94+G20*48651.63+H20*50570.33+I20*52489.02+J20*54407.71</f>
        <v>40976.870000000003</v>
      </c>
      <c r="T20" s="989">
        <f t="shared" si="0"/>
        <v>18439.591500000002</v>
      </c>
      <c r="U20" s="989">
        <f t="shared" si="4"/>
        <v>7662.6746900000007</v>
      </c>
      <c r="V20" s="989">
        <f t="shared" si="1"/>
        <v>4097.6870000000008</v>
      </c>
      <c r="W20" s="989">
        <f t="shared" si="5"/>
        <v>4097.6870000000008</v>
      </c>
      <c r="X20" s="989">
        <f>S20*2.5%</f>
        <v>1024.4217500000002</v>
      </c>
      <c r="Y20" s="989">
        <f>R20*24535.28</f>
        <v>24535.279999999999</v>
      </c>
      <c r="Z20" s="990">
        <f t="shared" si="6"/>
        <v>10244.217500000001</v>
      </c>
      <c r="AA20" s="989"/>
      <c r="AB20" s="989"/>
      <c r="AC20" s="989"/>
      <c r="AD20" s="989">
        <f t="shared" si="2"/>
        <v>111078.42944000001</v>
      </c>
    </row>
    <row r="21" spans="1:30" s="148" customFormat="1" ht="15">
      <c r="A21" s="140">
        <v>16</v>
      </c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992">
        <f t="shared" si="7"/>
        <v>0</v>
      </c>
      <c r="S21" s="989">
        <f>B21*43200.19+C21*45505.96+D21*47811.73+E21*50117.49+F21*52423.26+G21*54729.03+H21*57034.79+I21*59340.56+J21*61646.33</f>
        <v>0</v>
      </c>
      <c r="T21" s="989">
        <f t="shared" si="0"/>
        <v>0</v>
      </c>
      <c r="U21" s="989">
        <f t="shared" si="4"/>
        <v>0</v>
      </c>
      <c r="V21" s="989">
        <f t="shared" si="1"/>
        <v>0</v>
      </c>
      <c r="W21" s="989">
        <f t="shared" si="5"/>
        <v>0</v>
      </c>
      <c r="X21" s="989">
        <f>S21*2.5%</f>
        <v>0</v>
      </c>
      <c r="Y21" s="989">
        <f>R21*49070.56</f>
        <v>0</v>
      </c>
      <c r="Z21" s="990">
        <f t="shared" si="6"/>
        <v>0</v>
      </c>
      <c r="AA21" s="989"/>
      <c r="AB21" s="989"/>
      <c r="AC21" s="989"/>
      <c r="AD21" s="989">
        <f t="shared" si="2"/>
        <v>0</v>
      </c>
    </row>
    <row r="22" spans="1:30" s="148" customFormat="1" ht="15">
      <c r="A22" s="140">
        <v>17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992">
        <f t="shared" si="7"/>
        <v>0</v>
      </c>
      <c r="S22" s="989">
        <f>B22*48166.19+C22*50782.77+D22*53399.34+E22*56015.92+F22*58632.49+G22*61249.07+H22*63865.64+I22*66482.22+J22*69098.79</f>
        <v>0</v>
      </c>
      <c r="T22" s="989">
        <f t="shared" si="0"/>
        <v>0</v>
      </c>
      <c r="U22" s="989">
        <f t="shared" si="4"/>
        <v>0</v>
      </c>
      <c r="V22" s="989">
        <f t="shared" si="1"/>
        <v>0</v>
      </c>
      <c r="W22" s="989">
        <f t="shared" si="5"/>
        <v>0</v>
      </c>
      <c r="X22" s="989">
        <f>S22*2.5%</f>
        <v>0</v>
      </c>
      <c r="Y22" s="989">
        <f>R22*49070.56</f>
        <v>0</v>
      </c>
      <c r="Z22" s="990">
        <f t="shared" si="6"/>
        <v>0</v>
      </c>
      <c r="AA22" s="989"/>
      <c r="AB22" s="989"/>
      <c r="AC22" s="989"/>
      <c r="AD22" s="989">
        <f t="shared" si="2"/>
        <v>0</v>
      </c>
    </row>
    <row r="23" spans="1:30" s="148" customFormat="1" ht="15">
      <c r="A23" s="149" t="s">
        <v>177</v>
      </c>
      <c r="B23" s="63">
        <v>10</v>
      </c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992">
        <f t="shared" si="7"/>
        <v>10</v>
      </c>
      <c r="S23" s="406">
        <v>1011030</v>
      </c>
      <c r="T23" s="406"/>
      <c r="U23" s="406"/>
      <c r="V23" s="406"/>
      <c r="W23" s="406"/>
      <c r="X23" s="406"/>
      <c r="Y23" s="406"/>
      <c r="Z23" s="406">
        <v>2062630</v>
      </c>
      <c r="AA23" s="169"/>
      <c r="AB23" s="169"/>
      <c r="AC23" s="169"/>
      <c r="AD23" s="991">
        <f t="shared" si="2"/>
        <v>3073660</v>
      </c>
    </row>
    <row r="24" spans="1:30" s="148" customFormat="1" ht="15">
      <c r="A24" s="331" t="s">
        <v>353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993"/>
      <c r="S24" s="314"/>
      <c r="T24" s="314"/>
      <c r="U24" s="314"/>
      <c r="V24" s="314"/>
      <c r="W24" s="314"/>
      <c r="X24" s="314"/>
      <c r="Y24" s="314"/>
      <c r="Z24" s="314"/>
      <c r="AA24" s="169"/>
      <c r="AB24" s="314"/>
      <c r="AC24" s="314"/>
      <c r="AD24" s="991">
        <f>SUM(AA24)</f>
        <v>0</v>
      </c>
    </row>
    <row r="25" spans="1:30" s="148" customFormat="1" ht="15">
      <c r="A25" s="149" t="s">
        <v>129</v>
      </c>
      <c r="B25" s="150">
        <f t="shared" ref="B25:AC25" si="8">SUM(B7:B23)</f>
        <v>10</v>
      </c>
      <c r="C25" s="150">
        <f>SUM(C7:C23)</f>
        <v>2</v>
      </c>
      <c r="D25" s="150">
        <f t="shared" si="8"/>
        <v>0</v>
      </c>
      <c r="E25" s="150">
        <f t="shared" si="8"/>
        <v>1</v>
      </c>
      <c r="F25" s="150">
        <f t="shared" si="8"/>
        <v>2</v>
      </c>
      <c r="G25" s="150">
        <f t="shared" si="8"/>
        <v>2</v>
      </c>
      <c r="H25" s="150">
        <f t="shared" si="8"/>
        <v>1</v>
      </c>
      <c r="I25" s="150">
        <f t="shared" si="8"/>
        <v>0</v>
      </c>
      <c r="J25" s="150">
        <f t="shared" si="8"/>
        <v>0</v>
      </c>
      <c r="K25" s="150">
        <f t="shared" si="8"/>
        <v>0</v>
      </c>
      <c r="L25" s="150">
        <f t="shared" si="8"/>
        <v>2</v>
      </c>
      <c r="M25" s="150">
        <f t="shared" si="8"/>
        <v>0</v>
      </c>
      <c r="N25" s="150">
        <f t="shared" si="8"/>
        <v>0</v>
      </c>
      <c r="O25" s="150">
        <f t="shared" si="8"/>
        <v>0</v>
      </c>
      <c r="P25" s="150">
        <f t="shared" si="8"/>
        <v>0</v>
      </c>
      <c r="Q25" s="150">
        <f t="shared" si="8"/>
        <v>0</v>
      </c>
      <c r="R25" s="992">
        <f>SUM(R7:R24)</f>
        <v>20</v>
      </c>
      <c r="S25" s="989">
        <f t="shared" si="8"/>
        <v>1298867.51</v>
      </c>
      <c r="T25" s="989">
        <f t="shared" si="8"/>
        <v>129526.87950000001</v>
      </c>
      <c r="U25" s="989">
        <f t="shared" si="8"/>
        <v>53825.614370000003</v>
      </c>
      <c r="V25" s="989">
        <f t="shared" si="8"/>
        <v>28783.751000000007</v>
      </c>
      <c r="W25" s="989">
        <f t="shared" si="8"/>
        <v>28783.751000000007</v>
      </c>
      <c r="X25" s="989">
        <f t="shared" si="8"/>
        <v>1024.4217500000002</v>
      </c>
      <c r="Y25" s="989">
        <f t="shared" si="8"/>
        <v>24535.279999999999</v>
      </c>
      <c r="Z25" s="989">
        <f t="shared" si="8"/>
        <v>2134589.3774999999</v>
      </c>
      <c r="AA25" s="989">
        <f>SUM(AA7:AA24)</f>
        <v>0</v>
      </c>
      <c r="AB25" s="989">
        <f t="shared" si="8"/>
        <v>0</v>
      </c>
      <c r="AC25" s="989">
        <f t="shared" si="8"/>
        <v>0</v>
      </c>
      <c r="AD25" s="989">
        <f>SUM(AD7:AD24)</f>
        <v>3699936.5851199999</v>
      </c>
    </row>
    <row r="26" spans="1:30" s="148" customFormat="1" ht="15">
      <c r="A26" s="126" t="s">
        <v>188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51" t="s">
        <v>189</v>
      </c>
      <c r="S26" s="152">
        <f>S25*12</f>
        <v>15586410.120000001</v>
      </c>
      <c r="T26" s="152">
        <f t="shared" ref="T26:AD26" si="9">T25*12</f>
        <v>1554322.554</v>
      </c>
      <c r="U26" s="152">
        <f t="shared" si="9"/>
        <v>645907.37244000006</v>
      </c>
      <c r="V26" s="152">
        <f t="shared" si="9"/>
        <v>345405.0120000001</v>
      </c>
      <c r="W26" s="152">
        <f t="shared" si="9"/>
        <v>345405.0120000001</v>
      </c>
      <c r="X26" s="152">
        <f t="shared" si="9"/>
        <v>12293.061000000002</v>
      </c>
      <c r="Y26" s="152">
        <f t="shared" si="9"/>
        <v>294423.36</v>
      </c>
      <c r="Z26" s="152">
        <f t="shared" si="9"/>
        <v>25615072.530000001</v>
      </c>
      <c r="AA26" s="152">
        <f t="shared" si="9"/>
        <v>0</v>
      </c>
      <c r="AB26" s="152">
        <f t="shared" si="9"/>
        <v>0</v>
      </c>
      <c r="AC26" s="152">
        <f t="shared" si="9"/>
        <v>0</v>
      </c>
      <c r="AD26" s="152">
        <f t="shared" si="9"/>
        <v>44399239.021439999</v>
      </c>
    </row>
    <row r="27" spans="1:30" s="148" customFormat="1" ht="15">
      <c r="A27" s="126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9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</row>
    <row r="28" spans="1:30" s="148" customFormat="1" ht="15">
      <c r="A28" s="126"/>
      <c r="B28" s="315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7"/>
      <c r="S28" s="318"/>
      <c r="W28" s="320"/>
      <c r="X28" s="320"/>
      <c r="Y28" s="320"/>
      <c r="Z28" s="320"/>
      <c r="AA28" s="320"/>
      <c r="AB28" s="320"/>
      <c r="AC28" s="320"/>
      <c r="AD28" s="130"/>
    </row>
    <row r="29" spans="1:30" s="148" customFormat="1" ht="15">
      <c r="A29" s="126"/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22"/>
      <c r="S29" s="323"/>
      <c r="T29" s="323"/>
      <c r="U29" s="319"/>
      <c r="V29" s="320"/>
      <c r="W29" s="320"/>
      <c r="X29" s="320"/>
      <c r="Y29" s="320"/>
      <c r="Z29" s="320"/>
      <c r="AA29" s="320"/>
      <c r="AB29" s="320"/>
      <c r="AC29" s="320"/>
      <c r="AD29" s="130"/>
    </row>
    <row r="30" spans="1:30" s="148" customFormat="1" ht="15">
      <c r="A30" s="126"/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24"/>
      <c r="M30" s="315"/>
      <c r="N30" s="315"/>
      <c r="O30" s="315"/>
      <c r="P30" s="315"/>
      <c r="Q30" s="315"/>
      <c r="R30" s="322"/>
      <c r="S30" s="323"/>
      <c r="T30" s="323"/>
      <c r="U30" s="319"/>
      <c r="V30" s="320"/>
      <c r="W30" s="320"/>
      <c r="X30" s="320"/>
      <c r="Y30" s="320"/>
      <c r="Z30" s="320"/>
      <c r="AA30" s="320"/>
      <c r="AB30" s="320"/>
      <c r="AC30" s="320"/>
      <c r="AD30" s="130"/>
    </row>
    <row r="31" spans="1:30" s="148" customFormat="1" ht="15">
      <c r="A31" s="126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1150"/>
      <c r="M31" s="1150"/>
      <c r="N31" s="1150"/>
      <c r="O31" s="1150"/>
      <c r="P31" s="1150"/>
      <c r="Q31" s="1150"/>
      <c r="R31" s="1185"/>
      <c r="S31" s="1185"/>
      <c r="T31" s="1184">
        <v>12</v>
      </c>
      <c r="U31" s="1184"/>
      <c r="V31" s="1184"/>
      <c r="W31" s="1184"/>
      <c r="X31" s="320"/>
      <c r="Y31" s="320"/>
      <c r="Z31" s="320"/>
      <c r="AA31" s="320"/>
      <c r="AB31" s="320"/>
      <c r="AC31" s="320"/>
      <c r="AD31" s="130"/>
    </row>
    <row r="32" spans="1:30" s="148" customFormat="1" ht="15">
      <c r="A32" s="126"/>
      <c r="B32" s="315"/>
      <c r="C32" s="315"/>
      <c r="D32" s="315"/>
      <c r="E32" s="315"/>
      <c r="F32" s="315"/>
      <c r="G32" s="315"/>
      <c r="H32" s="315"/>
      <c r="I32" s="315"/>
      <c r="J32" s="315"/>
      <c r="K32" s="315"/>
      <c r="L32" s="1149"/>
      <c r="M32" s="1149"/>
      <c r="N32" s="1149"/>
      <c r="O32" s="1149"/>
      <c r="P32" s="1149"/>
      <c r="Q32" s="1149"/>
      <c r="R32" s="1150"/>
      <c r="S32" s="1150"/>
      <c r="T32" s="1184"/>
      <c r="U32" s="1184"/>
      <c r="V32" s="1184"/>
      <c r="W32" s="1184"/>
      <c r="X32" s="320"/>
      <c r="Y32" s="326"/>
      <c r="Z32" s="327"/>
      <c r="AA32" s="328"/>
      <c r="AB32" s="332"/>
      <c r="AC32" s="320"/>
      <c r="AD32" s="130"/>
    </row>
    <row r="33" spans="1:30"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1149"/>
      <c r="M33" s="1149"/>
      <c r="N33" s="1149"/>
      <c r="O33" s="1149"/>
      <c r="P33" s="1149"/>
      <c r="Q33" s="1149"/>
      <c r="R33" s="1150"/>
      <c r="S33" s="1150"/>
      <c r="T33" s="325"/>
      <c r="U33" s="319"/>
      <c r="V33" s="320"/>
      <c r="W33" s="320"/>
      <c r="X33" s="320"/>
      <c r="Y33" s="320"/>
      <c r="Z33" s="327"/>
      <c r="AA33" s="320"/>
      <c r="AB33" s="332"/>
      <c r="AC33" s="320"/>
      <c r="AD33" s="130"/>
    </row>
    <row r="34" spans="1:30"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1150"/>
      <c r="M34" s="1150"/>
      <c r="N34" s="1150"/>
      <c r="O34" s="1150"/>
      <c r="P34" s="1150"/>
      <c r="Q34" s="1150"/>
      <c r="R34" s="1150"/>
      <c r="S34" s="1150"/>
      <c r="T34" s="325"/>
      <c r="U34" s="319"/>
      <c r="V34" s="320"/>
      <c r="W34" s="320"/>
      <c r="X34" s="320"/>
      <c r="Y34" s="320"/>
      <c r="Z34" s="327"/>
      <c r="AA34" s="320"/>
      <c r="AB34" s="332"/>
      <c r="AC34" s="320"/>
      <c r="AD34" s="130"/>
    </row>
    <row r="35" spans="1:30"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22"/>
      <c r="S35" s="329"/>
      <c r="T35" s="1148"/>
      <c r="U35" s="1148"/>
      <c r="V35" s="320"/>
      <c r="W35" s="320"/>
      <c r="X35" s="320"/>
      <c r="Y35" s="320"/>
      <c r="Z35" s="327"/>
      <c r="AA35" s="320"/>
      <c r="AB35" s="332"/>
      <c r="AC35" s="320"/>
      <c r="AD35" s="130"/>
    </row>
    <row r="36" spans="1:30"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22"/>
      <c r="S36" s="323"/>
      <c r="T36" s="323"/>
      <c r="U36" s="320"/>
      <c r="V36" s="320"/>
      <c r="W36" s="320"/>
      <c r="X36" s="320"/>
      <c r="Y36" s="320"/>
      <c r="Z36" s="327"/>
      <c r="AA36" s="320"/>
      <c r="AB36" s="332"/>
      <c r="AC36" s="320"/>
      <c r="AD36" s="130"/>
    </row>
    <row r="37" spans="1:30"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30"/>
      <c r="S37" s="320"/>
      <c r="T37" s="320"/>
      <c r="U37" s="320"/>
      <c r="V37" s="320"/>
      <c r="W37" s="320"/>
      <c r="X37" s="320"/>
      <c r="Y37" s="320"/>
      <c r="Z37" s="327"/>
      <c r="AA37" s="320"/>
      <c r="AB37" s="332"/>
      <c r="AC37" s="320"/>
      <c r="AD37" s="130"/>
    </row>
    <row r="38" spans="1:30" ht="14.25">
      <c r="A38" s="153"/>
      <c r="B38" s="319"/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  <c r="R38" s="330"/>
      <c r="S38" s="320"/>
      <c r="T38" s="320"/>
      <c r="U38" s="320"/>
      <c r="V38" s="320"/>
      <c r="W38" s="320"/>
      <c r="X38" s="320"/>
      <c r="Y38" s="319"/>
      <c r="Z38" s="320"/>
      <c r="AA38" s="320"/>
      <c r="AB38" s="332"/>
      <c r="AC38" s="320"/>
      <c r="AD38" s="130"/>
    </row>
    <row r="39" spans="1:30">
      <c r="A39" s="154"/>
      <c r="B39" s="319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  <c r="R39" s="330"/>
      <c r="S39" s="320"/>
      <c r="T39" s="320"/>
      <c r="U39" s="320"/>
      <c r="V39" s="320"/>
      <c r="W39" s="320"/>
      <c r="X39" s="320"/>
      <c r="Y39" s="320"/>
      <c r="Z39" s="320"/>
      <c r="AA39" s="320"/>
      <c r="AB39" s="332"/>
      <c r="AC39" s="320"/>
      <c r="AD39" s="130"/>
    </row>
    <row r="40" spans="1:30">
      <c r="A40" s="154"/>
      <c r="R40" s="129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</row>
    <row r="41" spans="1:30" ht="14.25">
      <c r="A41" s="153"/>
      <c r="R41" s="129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</row>
    <row r="42" spans="1:30" ht="14.25">
      <c r="A42" s="155"/>
      <c r="R42" s="129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</row>
    <row r="43" spans="1:30" ht="14.25">
      <c r="A43" s="153"/>
      <c r="R43" s="129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</row>
    <row r="44" spans="1:30" ht="14.25">
      <c r="A44" s="153"/>
      <c r="R44" s="129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</row>
    <row r="46" spans="1:30"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</row>
    <row r="47" spans="1:30">
      <c r="S47" s="157"/>
      <c r="T47" s="157"/>
      <c r="U47" s="157"/>
      <c r="V47" s="157"/>
      <c r="W47" s="158"/>
      <c r="X47" s="157"/>
      <c r="Y47" s="157"/>
      <c r="Z47" s="157"/>
      <c r="AA47" s="157"/>
      <c r="AB47" s="157"/>
      <c r="AC47" s="157"/>
      <c r="AD47" s="157"/>
    </row>
    <row r="48" spans="1:30">
      <c r="S48" s="157"/>
      <c r="T48" s="159"/>
    </row>
    <row r="49" spans="19:20">
      <c r="S49" s="157"/>
      <c r="T49" s="159"/>
    </row>
    <row r="50" spans="19:20">
      <c r="S50" s="157"/>
      <c r="T50" s="159"/>
    </row>
  </sheetData>
  <sheetProtection sheet="1" objects="1" scenarios="1" formatCells="0" formatColumns="0" formatRows="0" insertRows="0"/>
  <mergeCells count="18">
    <mergeCell ref="T35:U35"/>
    <mergeCell ref="L33:N33"/>
    <mergeCell ref="O33:Q33"/>
    <mergeCell ref="R33:S33"/>
    <mergeCell ref="L34:N34"/>
    <mergeCell ref="O34:Q34"/>
    <mergeCell ref="R34:S34"/>
    <mergeCell ref="O32:Q32"/>
    <mergeCell ref="R32:S32"/>
    <mergeCell ref="N4:Z4"/>
    <mergeCell ref="R1:Y1"/>
    <mergeCell ref="R2:X2"/>
    <mergeCell ref="T31:W32"/>
    <mergeCell ref="M3:Z3"/>
    <mergeCell ref="L31:N31"/>
    <mergeCell ref="O31:Q31"/>
    <mergeCell ref="R31:S31"/>
    <mergeCell ref="L32:N32"/>
  </mergeCells>
  <pageMargins left="1.25" right="0.25" top="0.75" bottom="0.75" header="0.3" footer="0.3"/>
  <pageSetup paperSize="5" scale="6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0"/>
  <dimension ref="B1:O54"/>
  <sheetViews>
    <sheetView showGridLines="0" view="pageBreakPreview" zoomScale="75" zoomScaleNormal="80" zoomScaleSheetLayoutView="75" workbookViewId="0">
      <pane xSplit="2" ySplit="7" topLeftCell="D41" activePane="bottomRight" state="frozen"/>
      <selection activeCell="F15" sqref="F15"/>
      <selection pane="topRight" activeCell="F15" sqref="F15"/>
      <selection pane="bottomLeft" activeCell="F15" sqref="F15"/>
      <selection pane="bottomRight" activeCell="I36" sqref="I36"/>
    </sheetView>
  </sheetViews>
  <sheetFormatPr defaultRowHeight="14.25"/>
  <cols>
    <col min="1" max="1" width="9.140625" style="23"/>
    <col min="2" max="2" width="15.140625" style="23" customWidth="1"/>
    <col min="3" max="3" width="24.42578125" style="23" customWidth="1"/>
    <col min="4" max="7" width="18.140625" style="23" customWidth="1"/>
    <col min="8" max="8" width="15.5703125" style="23" customWidth="1"/>
    <col min="9" max="9" width="20.85546875" style="23" bestFit="1" customWidth="1"/>
    <col min="10" max="10" width="18.7109375" style="23" customWidth="1"/>
    <col min="11" max="11" width="15.5703125" style="23" customWidth="1"/>
    <col min="12" max="12" width="21" style="23" customWidth="1"/>
    <col min="13" max="13" width="20.140625" style="23" customWidth="1"/>
    <col min="14" max="14" width="21.5703125" style="23" bestFit="1" customWidth="1"/>
    <col min="15" max="252" width="9.140625" style="23"/>
    <col min="253" max="253" width="13.85546875" style="23" customWidth="1"/>
    <col min="254" max="254" width="24.42578125" style="23" customWidth="1"/>
    <col min="255" max="255" width="14.85546875" style="23" customWidth="1"/>
    <col min="256" max="256" width="16.28515625" style="23" customWidth="1"/>
    <col min="257" max="257" width="17.42578125" style="23" customWidth="1"/>
    <col min="258" max="259" width="15.5703125" style="23" customWidth="1"/>
    <col min="260" max="260" width="17.42578125" style="23" customWidth="1"/>
    <col min="261" max="261" width="18.85546875" style="23" customWidth="1"/>
    <col min="262" max="262" width="15.5703125" style="23" customWidth="1"/>
    <col min="263" max="265" width="20.140625" style="23" customWidth="1"/>
    <col min="266" max="266" width="11.42578125" style="23" customWidth="1"/>
    <col min="267" max="268" width="22.42578125" style="23" customWidth="1"/>
    <col min="269" max="269" width="26.28515625" style="23" customWidth="1"/>
    <col min="270" max="270" width="23.85546875" style="23" customWidth="1"/>
    <col min="271" max="508" width="9.140625" style="23"/>
    <col min="509" max="509" width="13.85546875" style="23" customWidth="1"/>
    <col min="510" max="510" width="24.42578125" style="23" customWidth="1"/>
    <col min="511" max="511" width="14.85546875" style="23" customWidth="1"/>
    <col min="512" max="512" width="16.28515625" style="23" customWidth="1"/>
    <col min="513" max="513" width="17.42578125" style="23" customWidth="1"/>
    <col min="514" max="515" width="15.5703125" style="23" customWidth="1"/>
    <col min="516" max="516" width="17.42578125" style="23" customWidth="1"/>
    <col min="517" max="517" width="18.85546875" style="23" customWidth="1"/>
    <col min="518" max="518" width="15.5703125" style="23" customWidth="1"/>
    <col min="519" max="521" width="20.140625" style="23" customWidth="1"/>
    <col min="522" max="522" width="11.42578125" style="23" customWidth="1"/>
    <col min="523" max="524" width="22.42578125" style="23" customWidth="1"/>
    <col min="525" max="525" width="26.28515625" style="23" customWidth="1"/>
    <col min="526" max="526" width="23.85546875" style="23" customWidth="1"/>
    <col min="527" max="764" width="9.140625" style="23"/>
    <col min="765" max="765" width="13.85546875" style="23" customWidth="1"/>
    <col min="766" max="766" width="24.42578125" style="23" customWidth="1"/>
    <col min="767" max="767" width="14.85546875" style="23" customWidth="1"/>
    <col min="768" max="768" width="16.28515625" style="23" customWidth="1"/>
    <col min="769" max="769" width="17.42578125" style="23" customWidth="1"/>
    <col min="770" max="771" width="15.5703125" style="23" customWidth="1"/>
    <col min="772" max="772" width="17.42578125" style="23" customWidth="1"/>
    <col min="773" max="773" width="18.85546875" style="23" customWidth="1"/>
    <col min="774" max="774" width="15.5703125" style="23" customWidth="1"/>
    <col min="775" max="777" width="20.140625" style="23" customWidth="1"/>
    <col min="778" max="778" width="11.42578125" style="23" customWidth="1"/>
    <col min="779" max="780" width="22.42578125" style="23" customWidth="1"/>
    <col min="781" max="781" width="26.28515625" style="23" customWidth="1"/>
    <col min="782" max="782" width="23.85546875" style="23" customWidth="1"/>
    <col min="783" max="1020" width="9.140625" style="23"/>
    <col min="1021" max="1021" width="13.85546875" style="23" customWidth="1"/>
    <col min="1022" max="1022" width="24.42578125" style="23" customWidth="1"/>
    <col min="1023" max="1023" width="14.85546875" style="23" customWidth="1"/>
    <col min="1024" max="1024" width="16.28515625" style="23" customWidth="1"/>
    <col min="1025" max="1025" width="17.42578125" style="23" customWidth="1"/>
    <col min="1026" max="1027" width="15.5703125" style="23" customWidth="1"/>
    <col min="1028" max="1028" width="17.42578125" style="23" customWidth="1"/>
    <col min="1029" max="1029" width="18.85546875" style="23" customWidth="1"/>
    <col min="1030" max="1030" width="15.5703125" style="23" customWidth="1"/>
    <col min="1031" max="1033" width="20.140625" style="23" customWidth="1"/>
    <col min="1034" max="1034" width="11.42578125" style="23" customWidth="1"/>
    <col min="1035" max="1036" width="22.42578125" style="23" customWidth="1"/>
    <col min="1037" max="1037" width="26.28515625" style="23" customWidth="1"/>
    <col min="1038" max="1038" width="23.85546875" style="23" customWidth="1"/>
    <col min="1039" max="1276" width="9.140625" style="23"/>
    <col min="1277" max="1277" width="13.85546875" style="23" customWidth="1"/>
    <col min="1278" max="1278" width="24.42578125" style="23" customWidth="1"/>
    <col min="1279" max="1279" width="14.85546875" style="23" customWidth="1"/>
    <col min="1280" max="1280" width="16.28515625" style="23" customWidth="1"/>
    <col min="1281" max="1281" width="17.42578125" style="23" customWidth="1"/>
    <col min="1282" max="1283" width="15.5703125" style="23" customWidth="1"/>
    <col min="1284" max="1284" width="17.42578125" style="23" customWidth="1"/>
    <col min="1285" max="1285" width="18.85546875" style="23" customWidth="1"/>
    <col min="1286" max="1286" width="15.5703125" style="23" customWidth="1"/>
    <col min="1287" max="1289" width="20.140625" style="23" customWidth="1"/>
    <col min="1290" max="1290" width="11.42578125" style="23" customWidth="1"/>
    <col min="1291" max="1292" width="22.42578125" style="23" customWidth="1"/>
    <col min="1293" max="1293" width="26.28515625" style="23" customWidth="1"/>
    <col min="1294" max="1294" width="23.85546875" style="23" customWidth="1"/>
    <col min="1295" max="1532" width="9.140625" style="23"/>
    <col min="1533" max="1533" width="13.85546875" style="23" customWidth="1"/>
    <col min="1534" max="1534" width="24.42578125" style="23" customWidth="1"/>
    <col min="1535" max="1535" width="14.85546875" style="23" customWidth="1"/>
    <col min="1536" max="1536" width="16.28515625" style="23" customWidth="1"/>
    <col min="1537" max="1537" width="17.42578125" style="23" customWidth="1"/>
    <col min="1538" max="1539" width="15.5703125" style="23" customWidth="1"/>
    <col min="1540" max="1540" width="17.42578125" style="23" customWidth="1"/>
    <col min="1541" max="1541" width="18.85546875" style="23" customWidth="1"/>
    <col min="1542" max="1542" width="15.5703125" style="23" customWidth="1"/>
    <col min="1543" max="1545" width="20.140625" style="23" customWidth="1"/>
    <col min="1546" max="1546" width="11.42578125" style="23" customWidth="1"/>
    <col min="1547" max="1548" width="22.42578125" style="23" customWidth="1"/>
    <col min="1549" max="1549" width="26.28515625" style="23" customWidth="1"/>
    <col min="1550" max="1550" width="23.85546875" style="23" customWidth="1"/>
    <col min="1551" max="1788" width="9.140625" style="23"/>
    <col min="1789" max="1789" width="13.85546875" style="23" customWidth="1"/>
    <col min="1790" max="1790" width="24.42578125" style="23" customWidth="1"/>
    <col min="1791" max="1791" width="14.85546875" style="23" customWidth="1"/>
    <col min="1792" max="1792" width="16.28515625" style="23" customWidth="1"/>
    <col min="1793" max="1793" width="17.42578125" style="23" customWidth="1"/>
    <col min="1794" max="1795" width="15.5703125" style="23" customWidth="1"/>
    <col min="1796" max="1796" width="17.42578125" style="23" customWidth="1"/>
    <col min="1797" max="1797" width="18.85546875" style="23" customWidth="1"/>
    <col min="1798" max="1798" width="15.5703125" style="23" customWidth="1"/>
    <col min="1799" max="1801" width="20.140625" style="23" customWidth="1"/>
    <col min="1802" max="1802" width="11.42578125" style="23" customWidth="1"/>
    <col min="1803" max="1804" width="22.42578125" style="23" customWidth="1"/>
    <col min="1805" max="1805" width="26.28515625" style="23" customWidth="1"/>
    <col min="1806" max="1806" width="23.85546875" style="23" customWidth="1"/>
    <col min="1807" max="2044" width="9.140625" style="23"/>
    <col min="2045" max="2045" width="13.85546875" style="23" customWidth="1"/>
    <col min="2046" max="2046" width="24.42578125" style="23" customWidth="1"/>
    <col min="2047" max="2047" width="14.85546875" style="23" customWidth="1"/>
    <col min="2048" max="2048" width="16.28515625" style="23" customWidth="1"/>
    <col min="2049" max="2049" width="17.42578125" style="23" customWidth="1"/>
    <col min="2050" max="2051" width="15.5703125" style="23" customWidth="1"/>
    <col min="2052" max="2052" width="17.42578125" style="23" customWidth="1"/>
    <col min="2053" max="2053" width="18.85546875" style="23" customWidth="1"/>
    <col min="2054" max="2054" width="15.5703125" style="23" customWidth="1"/>
    <col min="2055" max="2057" width="20.140625" style="23" customWidth="1"/>
    <col min="2058" max="2058" width="11.42578125" style="23" customWidth="1"/>
    <col min="2059" max="2060" width="22.42578125" style="23" customWidth="1"/>
    <col min="2061" max="2061" width="26.28515625" style="23" customWidth="1"/>
    <col min="2062" max="2062" width="23.85546875" style="23" customWidth="1"/>
    <col min="2063" max="2300" width="9.140625" style="23"/>
    <col min="2301" max="2301" width="13.85546875" style="23" customWidth="1"/>
    <col min="2302" max="2302" width="24.42578125" style="23" customWidth="1"/>
    <col min="2303" max="2303" width="14.85546875" style="23" customWidth="1"/>
    <col min="2304" max="2304" width="16.28515625" style="23" customWidth="1"/>
    <col min="2305" max="2305" width="17.42578125" style="23" customWidth="1"/>
    <col min="2306" max="2307" width="15.5703125" style="23" customWidth="1"/>
    <col min="2308" max="2308" width="17.42578125" style="23" customWidth="1"/>
    <col min="2309" max="2309" width="18.85546875" style="23" customWidth="1"/>
    <col min="2310" max="2310" width="15.5703125" style="23" customWidth="1"/>
    <col min="2311" max="2313" width="20.140625" style="23" customWidth="1"/>
    <col min="2314" max="2314" width="11.42578125" style="23" customWidth="1"/>
    <col min="2315" max="2316" width="22.42578125" style="23" customWidth="1"/>
    <col min="2317" max="2317" width="26.28515625" style="23" customWidth="1"/>
    <col min="2318" max="2318" width="23.85546875" style="23" customWidth="1"/>
    <col min="2319" max="2556" width="9.140625" style="23"/>
    <col min="2557" max="2557" width="13.85546875" style="23" customWidth="1"/>
    <col min="2558" max="2558" width="24.42578125" style="23" customWidth="1"/>
    <col min="2559" max="2559" width="14.85546875" style="23" customWidth="1"/>
    <col min="2560" max="2560" width="16.28515625" style="23" customWidth="1"/>
    <col min="2561" max="2561" width="17.42578125" style="23" customWidth="1"/>
    <col min="2562" max="2563" width="15.5703125" style="23" customWidth="1"/>
    <col min="2564" max="2564" width="17.42578125" style="23" customWidth="1"/>
    <col min="2565" max="2565" width="18.85546875" style="23" customWidth="1"/>
    <col min="2566" max="2566" width="15.5703125" style="23" customWidth="1"/>
    <col min="2567" max="2569" width="20.140625" style="23" customWidth="1"/>
    <col min="2570" max="2570" width="11.42578125" style="23" customWidth="1"/>
    <col min="2571" max="2572" width="22.42578125" style="23" customWidth="1"/>
    <col min="2573" max="2573" width="26.28515625" style="23" customWidth="1"/>
    <col min="2574" max="2574" width="23.85546875" style="23" customWidth="1"/>
    <col min="2575" max="2812" width="9.140625" style="23"/>
    <col min="2813" max="2813" width="13.85546875" style="23" customWidth="1"/>
    <col min="2814" max="2814" width="24.42578125" style="23" customWidth="1"/>
    <col min="2815" max="2815" width="14.85546875" style="23" customWidth="1"/>
    <col min="2816" max="2816" width="16.28515625" style="23" customWidth="1"/>
    <col min="2817" max="2817" width="17.42578125" style="23" customWidth="1"/>
    <col min="2818" max="2819" width="15.5703125" style="23" customWidth="1"/>
    <col min="2820" max="2820" width="17.42578125" style="23" customWidth="1"/>
    <col min="2821" max="2821" width="18.85546875" style="23" customWidth="1"/>
    <col min="2822" max="2822" width="15.5703125" style="23" customWidth="1"/>
    <col min="2823" max="2825" width="20.140625" style="23" customWidth="1"/>
    <col min="2826" max="2826" width="11.42578125" style="23" customWidth="1"/>
    <col min="2827" max="2828" width="22.42578125" style="23" customWidth="1"/>
    <col min="2829" max="2829" width="26.28515625" style="23" customWidth="1"/>
    <col min="2830" max="2830" width="23.85546875" style="23" customWidth="1"/>
    <col min="2831" max="3068" width="9.140625" style="23"/>
    <col min="3069" max="3069" width="13.85546875" style="23" customWidth="1"/>
    <col min="3070" max="3070" width="24.42578125" style="23" customWidth="1"/>
    <col min="3071" max="3071" width="14.85546875" style="23" customWidth="1"/>
    <col min="3072" max="3072" width="16.28515625" style="23" customWidth="1"/>
    <col min="3073" max="3073" width="17.42578125" style="23" customWidth="1"/>
    <col min="3074" max="3075" width="15.5703125" style="23" customWidth="1"/>
    <col min="3076" max="3076" width="17.42578125" style="23" customWidth="1"/>
    <col min="3077" max="3077" width="18.85546875" style="23" customWidth="1"/>
    <col min="3078" max="3078" width="15.5703125" style="23" customWidth="1"/>
    <col min="3079" max="3081" width="20.140625" style="23" customWidth="1"/>
    <col min="3082" max="3082" width="11.42578125" style="23" customWidth="1"/>
    <col min="3083" max="3084" width="22.42578125" style="23" customWidth="1"/>
    <col min="3085" max="3085" width="26.28515625" style="23" customWidth="1"/>
    <col min="3086" max="3086" width="23.85546875" style="23" customWidth="1"/>
    <col min="3087" max="3324" width="9.140625" style="23"/>
    <col min="3325" max="3325" width="13.85546875" style="23" customWidth="1"/>
    <col min="3326" max="3326" width="24.42578125" style="23" customWidth="1"/>
    <col min="3327" max="3327" width="14.85546875" style="23" customWidth="1"/>
    <col min="3328" max="3328" width="16.28515625" style="23" customWidth="1"/>
    <col min="3329" max="3329" width="17.42578125" style="23" customWidth="1"/>
    <col min="3330" max="3331" width="15.5703125" style="23" customWidth="1"/>
    <col min="3332" max="3332" width="17.42578125" style="23" customWidth="1"/>
    <col min="3333" max="3333" width="18.85546875" style="23" customWidth="1"/>
    <col min="3334" max="3334" width="15.5703125" style="23" customWidth="1"/>
    <col min="3335" max="3337" width="20.140625" style="23" customWidth="1"/>
    <col min="3338" max="3338" width="11.42578125" style="23" customWidth="1"/>
    <col min="3339" max="3340" width="22.42578125" style="23" customWidth="1"/>
    <col min="3341" max="3341" width="26.28515625" style="23" customWidth="1"/>
    <col min="3342" max="3342" width="23.85546875" style="23" customWidth="1"/>
    <col min="3343" max="3580" width="9.140625" style="23"/>
    <col min="3581" max="3581" width="13.85546875" style="23" customWidth="1"/>
    <col min="3582" max="3582" width="24.42578125" style="23" customWidth="1"/>
    <col min="3583" max="3583" width="14.85546875" style="23" customWidth="1"/>
    <col min="3584" max="3584" width="16.28515625" style="23" customWidth="1"/>
    <col min="3585" max="3585" width="17.42578125" style="23" customWidth="1"/>
    <col min="3586" max="3587" width="15.5703125" style="23" customWidth="1"/>
    <col min="3588" max="3588" width="17.42578125" style="23" customWidth="1"/>
    <col min="3589" max="3589" width="18.85546875" style="23" customWidth="1"/>
    <col min="3590" max="3590" width="15.5703125" style="23" customWidth="1"/>
    <col min="3591" max="3593" width="20.140625" style="23" customWidth="1"/>
    <col min="3594" max="3594" width="11.42578125" style="23" customWidth="1"/>
    <col min="3595" max="3596" width="22.42578125" style="23" customWidth="1"/>
    <col min="3597" max="3597" width="26.28515625" style="23" customWidth="1"/>
    <col min="3598" max="3598" width="23.85546875" style="23" customWidth="1"/>
    <col min="3599" max="3836" width="9.140625" style="23"/>
    <col min="3837" max="3837" width="13.85546875" style="23" customWidth="1"/>
    <col min="3838" max="3838" width="24.42578125" style="23" customWidth="1"/>
    <col min="3839" max="3839" width="14.85546875" style="23" customWidth="1"/>
    <col min="3840" max="3840" width="16.28515625" style="23" customWidth="1"/>
    <col min="3841" max="3841" width="17.42578125" style="23" customWidth="1"/>
    <col min="3842" max="3843" width="15.5703125" style="23" customWidth="1"/>
    <col min="3844" max="3844" width="17.42578125" style="23" customWidth="1"/>
    <col min="3845" max="3845" width="18.85546875" style="23" customWidth="1"/>
    <col min="3846" max="3846" width="15.5703125" style="23" customWidth="1"/>
    <col min="3847" max="3849" width="20.140625" style="23" customWidth="1"/>
    <col min="3850" max="3850" width="11.42578125" style="23" customWidth="1"/>
    <col min="3851" max="3852" width="22.42578125" style="23" customWidth="1"/>
    <col min="3853" max="3853" width="26.28515625" style="23" customWidth="1"/>
    <col min="3854" max="3854" width="23.85546875" style="23" customWidth="1"/>
    <col min="3855" max="4092" width="9.140625" style="23"/>
    <col min="4093" max="4093" width="13.85546875" style="23" customWidth="1"/>
    <col min="4094" max="4094" width="24.42578125" style="23" customWidth="1"/>
    <col min="4095" max="4095" width="14.85546875" style="23" customWidth="1"/>
    <col min="4096" max="4096" width="16.28515625" style="23" customWidth="1"/>
    <col min="4097" max="4097" width="17.42578125" style="23" customWidth="1"/>
    <col min="4098" max="4099" width="15.5703125" style="23" customWidth="1"/>
    <col min="4100" max="4100" width="17.42578125" style="23" customWidth="1"/>
    <col min="4101" max="4101" width="18.85546875" style="23" customWidth="1"/>
    <col min="4102" max="4102" width="15.5703125" style="23" customWidth="1"/>
    <col min="4103" max="4105" width="20.140625" style="23" customWidth="1"/>
    <col min="4106" max="4106" width="11.42578125" style="23" customWidth="1"/>
    <col min="4107" max="4108" width="22.42578125" style="23" customWidth="1"/>
    <col min="4109" max="4109" width="26.28515625" style="23" customWidth="1"/>
    <col min="4110" max="4110" width="23.85546875" style="23" customWidth="1"/>
    <col min="4111" max="4348" width="9.140625" style="23"/>
    <col min="4349" max="4349" width="13.85546875" style="23" customWidth="1"/>
    <col min="4350" max="4350" width="24.42578125" style="23" customWidth="1"/>
    <col min="4351" max="4351" width="14.85546875" style="23" customWidth="1"/>
    <col min="4352" max="4352" width="16.28515625" style="23" customWidth="1"/>
    <col min="4353" max="4353" width="17.42578125" style="23" customWidth="1"/>
    <col min="4354" max="4355" width="15.5703125" style="23" customWidth="1"/>
    <col min="4356" max="4356" width="17.42578125" style="23" customWidth="1"/>
    <col min="4357" max="4357" width="18.85546875" style="23" customWidth="1"/>
    <col min="4358" max="4358" width="15.5703125" style="23" customWidth="1"/>
    <col min="4359" max="4361" width="20.140625" style="23" customWidth="1"/>
    <col min="4362" max="4362" width="11.42578125" style="23" customWidth="1"/>
    <col min="4363" max="4364" width="22.42578125" style="23" customWidth="1"/>
    <col min="4365" max="4365" width="26.28515625" style="23" customWidth="1"/>
    <col min="4366" max="4366" width="23.85546875" style="23" customWidth="1"/>
    <col min="4367" max="4604" width="9.140625" style="23"/>
    <col min="4605" max="4605" width="13.85546875" style="23" customWidth="1"/>
    <col min="4606" max="4606" width="24.42578125" style="23" customWidth="1"/>
    <col min="4607" max="4607" width="14.85546875" style="23" customWidth="1"/>
    <col min="4608" max="4608" width="16.28515625" style="23" customWidth="1"/>
    <col min="4609" max="4609" width="17.42578125" style="23" customWidth="1"/>
    <col min="4610" max="4611" width="15.5703125" style="23" customWidth="1"/>
    <col min="4612" max="4612" width="17.42578125" style="23" customWidth="1"/>
    <col min="4613" max="4613" width="18.85546875" style="23" customWidth="1"/>
    <col min="4614" max="4614" width="15.5703125" style="23" customWidth="1"/>
    <col min="4615" max="4617" width="20.140625" style="23" customWidth="1"/>
    <col min="4618" max="4618" width="11.42578125" style="23" customWidth="1"/>
    <col min="4619" max="4620" width="22.42578125" style="23" customWidth="1"/>
    <col min="4621" max="4621" width="26.28515625" style="23" customWidth="1"/>
    <col min="4622" max="4622" width="23.85546875" style="23" customWidth="1"/>
    <col min="4623" max="4860" width="9.140625" style="23"/>
    <col min="4861" max="4861" width="13.85546875" style="23" customWidth="1"/>
    <col min="4862" max="4862" width="24.42578125" style="23" customWidth="1"/>
    <col min="4863" max="4863" width="14.85546875" style="23" customWidth="1"/>
    <col min="4864" max="4864" width="16.28515625" style="23" customWidth="1"/>
    <col min="4865" max="4865" width="17.42578125" style="23" customWidth="1"/>
    <col min="4866" max="4867" width="15.5703125" style="23" customWidth="1"/>
    <col min="4868" max="4868" width="17.42578125" style="23" customWidth="1"/>
    <col min="4869" max="4869" width="18.85546875" style="23" customWidth="1"/>
    <col min="4870" max="4870" width="15.5703125" style="23" customWidth="1"/>
    <col min="4871" max="4873" width="20.140625" style="23" customWidth="1"/>
    <col min="4874" max="4874" width="11.42578125" style="23" customWidth="1"/>
    <col min="4875" max="4876" width="22.42578125" style="23" customWidth="1"/>
    <col min="4877" max="4877" width="26.28515625" style="23" customWidth="1"/>
    <col min="4878" max="4878" width="23.85546875" style="23" customWidth="1"/>
    <col min="4879" max="5116" width="9.140625" style="23"/>
    <col min="5117" max="5117" width="13.85546875" style="23" customWidth="1"/>
    <col min="5118" max="5118" width="24.42578125" style="23" customWidth="1"/>
    <col min="5119" max="5119" width="14.85546875" style="23" customWidth="1"/>
    <col min="5120" max="5120" width="16.28515625" style="23" customWidth="1"/>
    <col min="5121" max="5121" width="17.42578125" style="23" customWidth="1"/>
    <col min="5122" max="5123" width="15.5703125" style="23" customWidth="1"/>
    <col min="5124" max="5124" width="17.42578125" style="23" customWidth="1"/>
    <col min="5125" max="5125" width="18.85546875" style="23" customWidth="1"/>
    <col min="5126" max="5126" width="15.5703125" style="23" customWidth="1"/>
    <col min="5127" max="5129" width="20.140625" style="23" customWidth="1"/>
    <col min="5130" max="5130" width="11.42578125" style="23" customWidth="1"/>
    <col min="5131" max="5132" width="22.42578125" style="23" customWidth="1"/>
    <col min="5133" max="5133" width="26.28515625" style="23" customWidth="1"/>
    <col min="5134" max="5134" width="23.85546875" style="23" customWidth="1"/>
    <col min="5135" max="5372" width="9.140625" style="23"/>
    <col min="5373" max="5373" width="13.85546875" style="23" customWidth="1"/>
    <col min="5374" max="5374" width="24.42578125" style="23" customWidth="1"/>
    <col min="5375" max="5375" width="14.85546875" style="23" customWidth="1"/>
    <col min="5376" max="5376" width="16.28515625" style="23" customWidth="1"/>
    <col min="5377" max="5377" width="17.42578125" style="23" customWidth="1"/>
    <col min="5378" max="5379" width="15.5703125" style="23" customWidth="1"/>
    <col min="5380" max="5380" width="17.42578125" style="23" customWidth="1"/>
    <col min="5381" max="5381" width="18.85546875" style="23" customWidth="1"/>
    <col min="5382" max="5382" width="15.5703125" style="23" customWidth="1"/>
    <col min="5383" max="5385" width="20.140625" style="23" customWidth="1"/>
    <col min="5386" max="5386" width="11.42578125" style="23" customWidth="1"/>
    <col min="5387" max="5388" width="22.42578125" style="23" customWidth="1"/>
    <col min="5389" max="5389" width="26.28515625" style="23" customWidth="1"/>
    <col min="5390" max="5390" width="23.85546875" style="23" customWidth="1"/>
    <col min="5391" max="5628" width="9.140625" style="23"/>
    <col min="5629" max="5629" width="13.85546875" style="23" customWidth="1"/>
    <col min="5630" max="5630" width="24.42578125" style="23" customWidth="1"/>
    <col min="5631" max="5631" width="14.85546875" style="23" customWidth="1"/>
    <col min="5632" max="5632" width="16.28515625" style="23" customWidth="1"/>
    <col min="5633" max="5633" width="17.42578125" style="23" customWidth="1"/>
    <col min="5634" max="5635" width="15.5703125" style="23" customWidth="1"/>
    <col min="5636" max="5636" width="17.42578125" style="23" customWidth="1"/>
    <col min="5637" max="5637" width="18.85546875" style="23" customWidth="1"/>
    <col min="5638" max="5638" width="15.5703125" style="23" customWidth="1"/>
    <col min="5639" max="5641" width="20.140625" style="23" customWidth="1"/>
    <col min="5642" max="5642" width="11.42578125" style="23" customWidth="1"/>
    <col min="5643" max="5644" width="22.42578125" style="23" customWidth="1"/>
    <col min="5645" max="5645" width="26.28515625" style="23" customWidth="1"/>
    <col min="5646" max="5646" width="23.85546875" style="23" customWidth="1"/>
    <col min="5647" max="5884" width="9.140625" style="23"/>
    <col min="5885" max="5885" width="13.85546875" style="23" customWidth="1"/>
    <col min="5886" max="5886" width="24.42578125" style="23" customWidth="1"/>
    <col min="5887" max="5887" width="14.85546875" style="23" customWidth="1"/>
    <col min="5888" max="5888" width="16.28515625" style="23" customWidth="1"/>
    <col min="5889" max="5889" width="17.42578125" style="23" customWidth="1"/>
    <col min="5890" max="5891" width="15.5703125" style="23" customWidth="1"/>
    <col min="5892" max="5892" width="17.42578125" style="23" customWidth="1"/>
    <col min="5893" max="5893" width="18.85546875" style="23" customWidth="1"/>
    <col min="5894" max="5894" width="15.5703125" style="23" customWidth="1"/>
    <col min="5895" max="5897" width="20.140625" style="23" customWidth="1"/>
    <col min="5898" max="5898" width="11.42578125" style="23" customWidth="1"/>
    <col min="5899" max="5900" width="22.42578125" style="23" customWidth="1"/>
    <col min="5901" max="5901" width="26.28515625" style="23" customWidth="1"/>
    <col min="5902" max="5902" width="23.85546875" style="23" customWidth="1"/>
    <col min="5903" max="6140" width="9.140625" style="23"/>
    <col min="6141" max="6141" width="13.85546875" style="23" customWidth="1"/>
    <col min="6142" max="6142" width="24.42578125" style="23" customWidth="1"/>
    <col min="6143" max="6143" width="14.85546875" style="23" customWidth="1"/>
    <col min="6144" max="6144" width="16.28515625" style="23" customWidth="1"/>
    <col min="6145" max="6145" width="17.42578125" style="23" customWidth="1"/>
    <col min="6146" max="6147" width="15.5703125" style="23" customWidth="1"/>
    <col min="6148" max="6148" width="17.42578125" style="23" customWidth="1"/>
    <col min="6149" max="6149" width="18.85546875" style="23" customWidth="1"/>
    <col min="6150" max="6150" width="15.5703125" style="23" customWidth="1"/>
    <col min="6151" max="6153" width="20.140625" style="23" customWidth="1"/>
    <col min="6154" max="6154" width="11.42578125" style="23" customWidth="1"/>
    <col min="6155" max="6156" width="22.42578125" style="23" customWidth="1"/>
    <col min="6157" max="6157" width="26.28515625" style="23" customWidth="1"/>
    <col min="6158" max="6158" width="23.85546875" style="23" customWidth="1"/>
    <col min="6159" max="6396" width="9.140625" style="23"/>
    <col min="6397" max="6397" width="13.85546875" style="23" customWidth="1"/>
    <col min="6398" max="6398" width="24.42578125" style="23" customWidth="1"/>
    <col min="6399" max="6399" width="14.85546875" style="23" customWidth="1"/>
    <col min="6400" max="6400" width="16.28515625" style="23" customWidth="1"/>
    <col min="6401" max="6401" width="17.42578125" style="23" customWidth="1"/>
    <col min="6402" max="6403" width="15.5703125" style="23" customWidth="1"/>
    <col min="6404" max="6404" width="17.42578125" style="23" customWidth="1"/>
    <col min="6405" max="6405" width="18.85546875" style="23" customWidth="1"/>
    <col min="6406" max="6406" width="15.5703125" style="23" customWidth="1"/>
    <col min="6407" max="6409" width="20.140625" style="23" customWidth="1"/>
    <col min="6410" max="6410" width="11.42578125" style="23" customWidth="1"/>
    <col min="6411" max="6412" width="22.42578125" style="23" customWidth="1"/>
    <col min="6413" max="6413" width="26.28515625" style="23" customWidth="1"/>
    <col min="6414" max="6414" width="23.85546875" style="23" customWidth="1"/>
    <col min="6415" max="6652" width="9.140625" style="23"/>
    <col min="6653" max="6653" width="13.85546875" style="23" customWidth="1"/>
    <col min="6654" max="6654" width="24.42578125" style="23" customWidth="1"/>
    <col min="6655" max="6655" width="14.85546875" style="23" customWidth="1"/>
    <col min="6656" max="6656" width="16.28515625" style="23" customWidth="1"/>
    <col min="6657" max="6657" width="17.42578125" style="23" customWidth="1"/>
    <col min="6658" max="6659" width="15.5703125" style="23" customWidth="1"/>
    <col min="6660" max="6660" width="17.42578125" style="23" customWidth="1"/>
    <col min="6661" max="6661" width="18.85546875" style="23" customWidth="1"/>
    <col min="6662" max="6662" width="15.5703125" style="23" customWidth="1"/>
    <col min="6663" max="6665" width="20.140625" style="23" customWidth="1"/>
    <col min="6666" max="6666" width="11.42578125" style="23" customWidth="1"/>
    <col min="6667" max="6668" width="22.42578125" style="23" customWidth="1"/>
    <col min="6669" max="6669" width="26.28515625" style="23" customWidth="1"/>
    <col min="6670" max="6670" width="23.85546875" style="23" customWidth="1"/>
    <col min="6671" max="6908" width="9.140625" style="23"/>
    <col min="6909" max="6909" width="13.85546875" style="23" customWidth="1"/>
    <col min="6910" max="6910" width="24.42578125" style="23" customWidth="1"/>
    <col min="6911" max="6911" width="14.85546875" style="23" customWidth="1"/>
    <col min="6912" max="6912" width="16.28515625" style="23" customWidth="1"/>
    <col min="6913" max="6913" width="17.42578125" style="23" customWidth="1"/>
    <col min="6914" max="6915" width="15.5703125" style="23" customWidth="1"/>
    <col min="6916" max="6916" width="17.42578125" style="23" customWidth="1"/>
    <col min="6917" max="6917" width="18.85546875" style="23" customWidth="1"/>
    <col min="6918" max="6918" width="15.5703125" style="23" customWidth="1"/>
    <col min="6919" max="6921" width="20.140625" style="23" customWidth="1"/>
    <col min="6922" max="6922" width="11.42578125" style="23" customWidth="1"/>
    <col min="6923" max="6924" width="22.42578125" style="23" customWidth="1"/>
    <col min="6925" max="6925" width="26.28515625" style="23" customWidth="1"/>
    <col min="6926" max="6926" width="23.85546875" style="23" customWidth="1"/>
    <col min="6927" max="7164" width="9.140625" style="23"/>
    <col min="7165" max="7165" width="13.85546875" style="23" customWidth="1"/>
    <col min="7166" max="7166" width="24.42578125" style="23" customWidth="1"/>
    <col min="7167" max="7167" width="14.85546875" style="23" customWidth="1"/>
    <col min="7168" max="7168" width="16.28515625" style="23" customWidth="1"/>
    <col min="7169" max="7169" width="17.42578125" style="23" customWidth="1"/>
    <col min="7170" max="7171" width="15.5703125" style="23" customWidth="1"/>
    <col min="7172" max="7172" width="17.42578125" style="23" customWidth="1"/>
    <col min="7173" max="7173" width="18.85546875" style="23" customWidth="1"/>
    <col min="7174" max="7174" width="15.5703125" style="23" customWidth="1"/>
    <col min="7175" max="7177" width="20.140625" style="23" customWidth="1"/>
    <col min="7178" max="7178" width="11.42578125" style="23" customWidth="1"/>
    <col min="7179" max="7180" width="22.42578125" style="23" customWidth="1"/>
    <col min="7181" max="7181" width="26.28515625" style="23" customWidth="1"/>
    <col min="7182" max="7182" width="23.85546875" style="23" customWidth="1"/>
    <col min="7183" max="7420" width="9.140625" style="23"/>
    <col min="7421" max="7421" width="13.85546875" style="23" customWidth="1"/>
    <col min="7422" max="7422" width="24.42578125" style="23" customWidth="1"/>
    <col min="7423" max="7423" width="14.85546875" style="23" customWidth="1"/>
    <col min="7424" max="7424" width="16.28515625" style="23" customWidth="1"/>
    <col min="7425" max="7425" width="17.42578125" style="23" customWidth="1"/>
    <col min="7426" max="7427" width="15.5703125" style="23" customWidth="1"/>
    <col min="7428" max="7428" width="17.42578125" style="23" customWidth="1"/>
    <col min="7429" max="7429" width="18.85546875" style="23" customWidth="1"/>
    <col min="7430" max="7430" width="15.5703125" style="23" customWidth="1"/>
    <col min="7431" max="7433" width="20.140625" style="23" customWidth="1"/>
    <col min="7434" max="7434" width="11.42578125" style="23" customWidth="1"/>
    <col min="7435" max="7436" width="22.42578125" style="23" customWidth="1"/>
    <col min="7437" max="7437" width="26.28515625" style="23" customWidth="1"/>
    <col min="7438" max="7438" width="23.85546875" style="23" customWidth="1"/>
    <col min="7439" max="7676" width="9.140625" style="23"/>
    <col min="7677" max="7677" width="13.85546875" style="23" customWidth="1"/>
    <col min="7678" max="7678" width="24.42578125" style="23" customWidth="1"/>
    <col min="7679" max="7679" width="14.85546875" style="23" customWidth="1"/>
    <col min="7680" max="7680" width="16.28515625" style="23" customWidth="1"/>
    <col min="7681" max="7681" width="17.42578125" style="23" customWidth="1"/>
    <col min="7682" max="7683" width="15.5703125" style="23" customWidth="1"/>
    <col min="7684" max="7684" width="17.42578125" style="23" customWidth="1"/>
    <col min="7685" max="7685" width="18.85546875" style="23" customWidth="1"/>
    <col min="7686" max="7686" width="15.5703125" style="23" customWidth="1"/>
    <col min="7687" max="7689" width="20.140625" style="23" customWidth="1"/>
    <col min="7690" max="7690" width="11.42578125" style="23" customWidth="1"/>
    <col min="7691" max="7692" width="22.42578125" style="23" customWidth="1"/>
    <col min="7693" max="7693" width="26.28515625" style="23" customWidth="1"/>
    <col min="7694" max="7694" width="23.85546875" style="23" customWidth="1"/>
    <col min="7695" max="7932" width="9.140625" style="23"/>
    <col min="7933" max="7933" width="13.85546875" style="23" customWidth="1"/>
    <col min="7934" max="7934" width="24.42578125" style="23" customWidth="1"/>
    <col min="7935" max="7935" width="14.85546875" style="23" customWidth="1"/>
    <col min="7936" max="7936" width="16.28515625" style="23" customWidth="1"/>
    <col min="7937" max="7937" width="17.42578125" style="23" customWidth="1"/>
    <col min="7938" max="7939" width="15.5703125" style="23" customWidth="1"/>
    <col min="7940" max="7940" width="17.42578125" style="23" customWidth="1"/>
    <col min="7941" max="7941" width="18.85546875" style="23" customWidth="1"/>
    <col min="7942" max="7942" width="15.5703125" style="23" customWidth="1"/>
    <col min="7943" max="7945" width="20.140625" style="23" customWidth="1"/>
    <col min="7946" max="7946" width="11.42578125" style="23" customWidth="1"/>
    <col min="7947" max="7948" width="22.42578125" style="23" customWidth="1"/>
    <col min="7949" max="7949" width="26.28515625" style="23" customWidth="1"/>
    <col min="7950" max="7950" width="23.85546875" style="23" customWidth="1"/>
    <col min="7951" max="8188" width="9.140625" style="23"/>
    <col min="8189" max="8189" width="13.85546875" style="23" customWidth="1"/>
    <col min="8190" max="8190" width="24.42578125" style="23" customWidth="1"/>
    <col min="8191" max="8191" width="14.85546875" style="23" customWidth="1"/>
    <col min="8192" max="8192" width="16.28515625" style="23" customWidth="1"/>
    <col min="8193" max="8193" width="17.42578125" style="23" customWidth="1"/>
    <col min="8194" max="8195" width="15.5703125" style="23" customWidth="1"/>
    <col min="8196" max="8196" width="17.42578125" style="23" customWidth="1"/>
    <col min="8197" max="8197" width="18.85546875" style="23" customWidth="1"/>
    <col min="8198" max="8198" width="15.5703125" style="23" customWidth="1"/>
    <col min="8199" max="8201" width="20.140625" style="23" customWidth="1"/>
    <col min="8202" max="8202" width="11.42578125" style="23" customWidth="1"/>
    <col min="8203" max="8204" width="22.42578125" style="23" customWidth="1"/>
    <col min="8205" max="8205" width="26.28515625" style="23" customWidth="1"/>
    <col min="8206" max="8206" width="23.85546875" style="23" customWidth="1"/>
    <col min="8207" max="8444" width="9.140625" style="23"/>
    <col min="8445" max="8445" width="13.85546875" style="23" customWidth="1"/>
    <col min="8446" max="8446" width="24.42578125" style="23" customWidth="1"/>
    <col min="8447" max="8447" width="14.85546875" style="23" customWidth="1"/>
    <col min="8448" max="8448" width="16.28515625" style="23" customWidth="1"/>
    <col min="8449" max="8449" width="17.42578125" style="23" customWidth="1"/>
    <col min="8450" max="8451" width="15.5703125" style="23" customWidth="1"/>
    <col min="8452" max="8452" width="17.42578125" style="23" customWidth="1"/>
    <col min="8453" max="8453" width="18.85546875" style="23" customWidth="1"/>
    <col min="8454" max="8454" width="15.5703125" style="23" customWidth="1"/>
    <col min="8455" max="8457" width="20.140625" style="23" customWidth="1"/>
    <col min="8458" max="8458" width="11.42578125" style="23" customWidth="1"/>
    <col min="8459" max="8460" width="22.42578125" style="23" customWidth="1"/>
    <col min="8461" max="8461" width="26.28515625" style="23" customWidth="1"/>
    <col min="8462" max="8462" width="23.85546875" style="23" customWidth="1"/>
    <col min="8463" max="8700" width="9.140625" style="23"/>
    <col min="8701" max="8701" width="13.85546875" style="23" customWidth="1"/>
    <col min="8702" max="8702" width="24.42578125" style="23" customWidth="1"/>
    <col min="8703" max="8703" width="14.85546875" style="23" customWidth="1"/>
    <col min="8704" max="8704" width="16.28515625" style="23" customWidth="1"/>
    <col min="8705" max="8705" width="17.42578125" style="23" customWidth="1"/>
    <col min="8706" max="8707" width="15.5703125" style="23" customWidth="1"/>
    <col min="8708" max="8708" width="17.42578125" style="23" customWidth="1"/>
    <col min="8709" max="8709" width="18.85546875" style="23" customWidth="1"/>
    <col min="8710" max="8710" width="15.5703125" style="23" customWidth="1"/>
    <col min="8711" max="8713" width="20.140625" style="23" customWidth="1"/>
    <col min="8714" max="8714" width="11.42578125" style="23" customWidth="1"/>
    <col min="8715" max="8716" width="22.42578125" style="23" customWidth="1"/>
    <col min="8717" max="8717" width="26.28515625" style="23" customWidth="1"/>
    <col min="8718" max="8718" width="23.85546875" style="23" customWidth="1"/>
    <col min="8719" max="8956" width="9.140625" style="23"/>
    <col min="8957" max="8957" width="13.85546875" style="23" customWidth="1"/>
    <col min="8958" max="8958" width="24.42578125" style="23" customWidth="1"/>
    <col min="8959" max="8959" width="14.85546875" style="23" customWidth="1"/>
    <col min="8960" max="8960" width="16.28515625" style="23" customWidth="1"/>
    <col min="8961" max="8961" width="17.42578125" style="23" customWidth="1"/>
    <col min="8962" max="8963" width="15.5703125" style="23" customWidth="1"/>
    <col min="8964" max="8964" width="17.42578125" style="23" customWidth="1"/>
    <col min="8965" max="8965" width="18.85546875" style="23" customWidth="1"/>
    <col min="8966" max="8966" width="15.5703125" style="23" customWidth="1"/>
    <col min="8967" max="8969" width="20.140625" style="23" customWidth="1"/>
    <col min="8970" max="8970" width="11.42578125" style="23" customWidth="1"/>
    <col min="8971" max="8972" width="22.42578125" style="23" customWidth="1"/>
    <col min="8973" max="8973" width="26.28515625" style="23" customWidth="1"/>
    <col min="8974" max="8974" width="23.85546875" style="23" customWidth="1"/>
    <col min="8975" max="9212" width="9.140625" style="23"/>
    <col min="9213" max="9213" width="13.85546875" style="23" customWidth="1"/>
    <col min="9214" max="9214" width="24.42578125" style="23" customWidth="1"/>
    <col min="9215" max="9215" width="14.85546875" style="23" customWidth="1"/>
    <col min="9216" max="9216" width="16.28515625" style="23" customWidth="1"/>
    <col min="9217" max="9217" width="17.42578125" style="23" customWidth="1"/>
    <col min="9218" max="9219" width="15.5703125" style="23" customWidth="1"/>
    <col min="9220" max="9220" width="17.42578125" style="23" customWidth="1"/>
    <col min="9221" max="9221" width="18.85546875" style="23" customWidth="1"/>
    <col min="9222" max="9222" width="15.5703125" style="23" customWidth="1"/>
    <col min="9223" max="9225" width="20.140625" style="23" customWidth="1"/>
    <col min="9226" max="9226" width="11.42578125" style="23" customWidth="1"/>
    <col min="9227" max="9228" width="22.42578125" style="23" customWidth="1"/>
    <col min="9229" max="9229" width="26.28515625" style="23" customWidth="1"/>
    <col min="9230" max="9230" width="23.85546875" style="23" customWidth="1"/>
    <col min="9231" max="9468" width="9.140625" style="23"/>
    <col min="9469" max="9469" width="13.85546875" style="23" customWidth="1"/>
    <col min="9470" max="9470" width="24.42578125" style="23" customWidth="1"/>
    <col min="9471" max="9471" width="14.85546875" style="23" customWidth="1"/>
    <col min="9472" max="9472" width="16.28515625" style="23" customWidth="1"/>
    <col min="9473" max="9473" width="17.42578125" style="23" customWidth="1"/>
    <col min="9474" max="9475" width="15.5703125" style="23" customWidth="1"/>
    <col min="9476" max="9476" width="17.42578125" style="23" customWidth="1"/>
    <col min="9477" max="9477" width="18.85546875" style="23" customWidth="1"/>
    <col min="9478" max="9478" width="15.5703125" style="23" customWidth="1"/>
    <col min="9479" max="9481" width="20.140625" style="23" customWidth="1"/>
    <col min="9482" max="9482" width="11.42578125" style="23" customWidth="1"/>
    <col min="9483" max="9484" width="22.42578125" style="23" customWidth="1"/>
    <col min="9485" max="9485" width="26.28515625" style="23" customWidth="1"/>
    <col min="9486" max="9486" width="23.85546875" style="23" customWidth="1"/>
    <col min="9487" max="9724" width="9.140625" style="23"/>
    <col min="9725" max="9725" width="13.85546875" style="23" customWidth="1"/>
    <col min="9726" max="9726" width="24.42578125" style="23" customWidth="1"/>
    <col min="9727" max="9727" width="14.85546875" style="23" customWidth="1"/>
    <col min="9728" max="9728" width="16.28515625" style="23" customWidth="1"/>
    <col min="9729" max="9729" width="17.42578125" style="23" customWidth="1"/>
    <col min="9730" max="9731" width="15.5703125" style="23" customWidth="1"/>
    <col min="9732" max="9732" width="17.42578125" style="23" customWidth="1"/>
    <col min="9733" max="9733" width="18.85546875" style="23" customWidth="1"/>
    <col min="9734" max="9734" width="15.5703125" style="23" customWidth="1"/>
    <col min="9735" max="9737" width="20.140625" style="23" customWidth="1"/>
    <col min="9738" max="9738" width="11.42578125" style="23" customWidth="1"/>
    <col min="9739" max="9740" width="22.42578125" style="23" customWidth="1"/>
    <col min="9741" max="9741" width="26.28515625" style="23" customWidth="1"/>
    <col min="9742" max="9742" width="23.85546875" style="23" customWidth="1"/>
    <col min="9743" max="9980" width="9.140625" style="23"/>
    <col min="9981" max="9981" width="13.85546875" style="23" customWidth="1"/>
    <col min="9982" max="9982" width="24.42578125" style="23" customWidth="1"/>
    <col min="9983" max="9983" width="14.85546875" style="23" customWidth="1"/>
    <col min="9984" max="9984" width="16.28515625" style="23" customWidth="1"/>
    <col min="9985" max="9985" width="17.42578125" style="23" customWidth="1"/>
    <col min="9986" max="9987" width="15.5703125" style="23" customWidth="1"/>
    <col min="9988" max="9988" width="17.42578125" style="23" customWidth="1"/>
    <col min="9989" max="9989" width="18.85546875" style="23" customWidth="1"/>
    <col min="9990" max="9990" width="15.5703125" style="23" customWidth="1"/>
    <col min="9991" max="9993" width="20.140625" style="23" customWidth="1"/>
    <col min="9994" max="9994" width="11.42578125" style="23" customWidth="1"/>
    <col min="9995" max="9996" width="22.42578125" style="23" customWidth="1"/>
    <col min="9997" max="9997" width="26.28515625" style="23" customWidth="1"/>
    <col min="9998" max="9998" width="23.85546875" style="23" customWidth="1"/>
    <col min="9999" max="10236" width="9.140625" style="23"/>
    <col min="10237" max="10237" width="13.85546875" style="23" customWidth="1"/>
    <col min="10238" max="10238" width="24.42578125" style="23" customWidth="1"/>
    <col min="10239" max="10239" width="14.85546875" style="23" customWidth="1"/>
    <col min="10240" max="10240" width="16.28515625" style="23" customWidth="1"/>
    <col min="10241" max="10241" width="17.42578125" style="23" customWidth="1"/>
    <col min="10242" max="10243" width="15.5703125" style="23" customWidth="1"/>
    <col min="10244" max="10244" width="17.42578125" style="23" customWidth="1"/>
    <col min="10245" max="10245" width="18.85546875" style="23" customWidth="1"/>
    <col min="10246" max="10246" width="15.5703125" style="23" customWidth="1"/>
    <col min="10247" max="10249" width="20.140625" style="23" customWidth="1"/>
    <col min="10250" max="10250" width="11.42578125" style="23" customWidth="1"/>
    <col min="10251" max="10252" width="22.42578125" style="23" customWidth="1"/>
    <col min="10253" max="10253" width="26.28515625" style="23" customWidth="1"/>
    <col min="10254" max="10254" width="23.85546875" style="23" customWidth="1"/>
    <col min="10255" max="10492" width="9.140625" style="23"/>
    <col min="10493" max="10493" width="13.85546875" style="23" customWidth="1"/>
    <col min="10494" max="10494" width="24.42578125" style="23" customWidth="1"/>
    <col min="10495" max="10495" width="14.85546875" style="23" customWidth="1"/>
    <col min="10496" max="10496" width="16.28515625" style="23" customWidth="1"/>
    <col min="10497" max="10497" width="17.42578125" style="23" customWidth="1"/>
    <col min="10498" max="10499" width="15.5703125" style="23" customWidth="1"/>
    <col min="10500" max="10500" width="17.42578125" style="23" customWidth="1"/>
    <col min="10501" max="10501" width="18.85546875" style="23" customWidth="1"/>
    <col min="10502" max="10502" width="15.5703125" style="23" customWidth="1"/>
    <col min="10503" max="10505" width="20.140625" style="23" customWidth="1"/>
    <col min="10506" max="10506" width="11.42578125" style="23" customWidth="1"/>
    <col min="10507" max="10508" width="22.42578125" style="23" customWidth="1"/>
    <col min="10509" max="10509" width="26.28515625" style="23" customWidth="1"/>
    <col min="10510" max="10510" width="23.85546875" style="23" customWidth="1"/>
    <col min="10511" max="10748" width="9.140625" style="23"/>
    <col min="10749" max="10749" width="13.85546875" style="23" customWidth="1"/>
    <col min="10750" max="10750" width="24.42578125" style="23" customWidth="1"/>
    <col min="10751" max="10751" width="14.85546875" style="23" customWidth="1"/>
    <col min="10752" max="10752" width="16.28515625" style="23" customWidth="1"/>
    <col min="10753" max="10753" width="17.42578125" style="23" customWidth="1"/>
    <col min="10754" max="10755" width="15.5703125" style="23" customWidth="1"/>
    <col min="10756" max="10756" width="17.42578125" style="23" customWidth="1"/>
    <col min="10757" max="10757" width="18.85546875" style="23" customWidth="1"/>
    <col min="10758" max="10758" width="15.5703125" style="23" customWidth="1"/>
    <col min="10759" max="10761" width="20.140625" style="23" customWidth="1"/>
    <col min="10762" max="10762" width="11.42578125" style="23" customWidth="1"/>
    <col min="10763" max="10764" width="22.42578125" style="23" customWidth="1"/>
    <col min="10765" max="10765" width="26.28515625" style="23" customWidth="1"/>
    <col min="10766" max="10766" width="23.85546875" style="23" customWidth="1"/>
    <col min="10767" max="11004" width="9.140625" style="23"/>
    <col min="11005" max="11005" width="13.85546875" style="23" customWidth="1"/>
    <col min="11006" max="11006" width="24.42578125" style="23" customWidth="1"/>
    <col min="11007" max="11007" width="14.85546875" style="23" customWidth="1"/>
    <col min="11008" max="11008" width="16.28515625" style="23" customWidth="1"/>
    <col min="11009" max="11009" width="17.42578125" style="23" customWidth="1"/>
    <col min="11010" max="11011" width="15.5703125" style="23" customWidth="1"/>
    <col min="11012" max="11012" width="17.42578125" style="23" customWidth="1"/>
    <col min="11013" max="11013" width="18.85546875" style="23" customWidth="1"/>
    <col min="11014" max="11014" width="15.5703125" style="23" customWidth="1"/>
    <col min="11015" max="11017" width="20.140625" style="23" customWidth="1"/>
    <col min="11018" max="11018" width="11.42578125" style="23" customWidth="1"/>
    <col min="11019" max="11020" width="22.42578125" style="23" customWidth="1"/>
    <col min="11021" max="11021" width="26.28515625" style="23" customWidth="1"/>
    <col min="11022" max="11022" width="23.85546875" style="23" customWidth="1"/>
    <col min="11023" max="11260" width="9.140625" style="23"/>
    <col min="11261" max="11261" width="13.85546875" style="23" customWidth="1"/>
    <col min="11262" max="11262" width="24.42578125" style="23" customWidth="1"/>
    <col min="11263" max="11263" width="14.85546875" style="23" customWidth="1"/>
    <col min="11264" max="11264" width="16.28515625" style="23" customWidth="1"/>
    <col min="11265" max="11265" width="17.42578125" style="23" customWidth="1"/>
    <col min="11266" max="11267" width="15.5703125" style="23" customWidth="1"/>
    <col min="11268" max="11268" width="17.42578125" style="23" customWidth="1"/>
    <col min="11269" max="11269" width="18.85546875" style="23" customWidth="1"/>
    <col min="11270" max="11270" width="15.5703125" style="23" customWidth="1"/>
    <col min="11271" max="11273" width="20.140625" style="23" customWidth="1"/>
    <col min="11274" max="11274" width="11.42578125" style="23" customWidth="1"/>
    <col min="11275" max="11276" width="22.42578125" style="23" customWidth="1"/>
    <col min="11277" max="11277" width="26.28515625" style="23" customWidth="1"/>
    <col min="11278" max="11278" width="23.85546875" style="23" customWidth="1"/>
    <col min="11279" max="11516" width="9.140625" style="23"/>
    <col min="11517" max="11517" width="13.85546875" style="23" customWidth="1"/>
    <col min="11518" max="11518" width="24.42578125" style="23" customWidth="1"/>
    <col min="11519" max="11519" width="14.85546875" style="23" customWidth="1"/>
    <col min="11520" max="11520" width="16.28515625" style="23" customWidth="1"/>
    <col min="11521" max="11521" width="17.42578125" style="23" customWidth="1"/>
    <col min="11522" max="11523" width="15.5703125" style="23" customWidth="1"/>
    <col min="11524" max="11524" width="17.42578125" style="23" customWidth="1"/>
    <col min="11525" max="11525" width="18.85546875" style="23" customWidth="1"/>
    <col min="11526" max="11526" width="15.5703125" style="23" customWidth="1"/>
    <col min="11527" max="11529" width="20.140625" style="23" customWidth="1"/>
    <col min="11530" max="11530" width="11.42578125" style="23" customWidth="1"/>
    <col min="11531" max="11532" width="22.42578125" style="23" customWidth="1"/>
    <col min="11533" max="11533" width="26.28515625" style="23" customWidth="1"/>
    <col min="11534" max="11534" width="23.85546875" style="23" customWidth="1"/>
    <col min="11535" max="11772" width="9.140625" style="23"/>
    <col min="11773" max="11773" width="13.85546875" style="23" customWidth="1"/>
    <col min="11774" max="11774" width="24.42578125" style="23" customWidth="1"/>
    <col min="11775" max="11775" width="14.85546875" style="23" customWidth="1"/>
    <col min="11776" max="11776" width="16.28515625" style="23" customWidth="1"/>
    <col min="11777" max="11777" width="17.42578125" style="23" customWidth="1"/>
    <col min="11778" max="11779" width="15.5703125" style="23" customWidth="1"/>
    <col min="11780" max="11780" width="17.42578125" style="23" customWidth="1"/>
    <col min="11781" max="11781" width="18.85546875" style="23" customWidth="1"/>
    <col min="11782" max="11782" width="15.5703125" style="23" customWidth="1"/>
    <col min="11783" max="11785" width="20.140625" style="23" customWidth="1"/>
    <col min="11786" max="11786" width="11.42578125" style="23" customWidth="1"/>
    <col min="11787" max="11788" width="22.42578125" style="23" customWidth="1"/>
    <col min="11789" max="11789" width="26.28515625" style="23" customWidth="1"/>
    <col min="11790" max="11790" width="23.85546875" style="23" customWidth="1"/>
    <col min="11791" max="12028" width="9.140625" style="23"/>
    <col min="12029" max="12029" width="13.85546875" style="23" customWidth="1"/>
    <col min="12030" max="12030" width="24.42578125" style="23" customWidth="1"/>
    <col min="12031" max="12031" width="14.85546875" style="23" customWidth="1"/>
    <col min="12032" max="12032" width="16.28515625" style="23" customWidth="1"/>
    <col min="12033" max="12033" width="17.42578125" style="23" customWidth="1"/>
    <col min="12034" max="12035" width="15.5703125" style="23" customWidth="1"/>
    <col min="12036" max="12036" width="17.42578125" style="23" customWidth="1"/>
    <col min="12037" max="12037" width="18.85546875" style="23" customWidth="1"/>
    <col min="12038" max="12038" width="15.5703125" style="23" customWidth="1"/>
    <col min="12039" max="12041" width="20.140625" style="23" customWidth="1"/>
    <col min="12042" max="12042" width="11.42578125" style="23" customWidth="1"/>
    <col min="12043" max="12044" width="22.42578125" style="23" customWidth="1"/>
    <col min="12045" max="12045" width="26.28515625" style="23" customWidth="1"/>
    <col min="12046" max="12046" width="23.85546875" style="23" customWidth="1"/>
    <col min="12047" max="12284" width="9.140625" style="23"/>
    <col min="12285" max="12285" width="13.85546875" style="23" customWidth="1"/>
    <col min="12286" max="12286" width="24.42578125" style="23" customWidth="1"/>
    <col min="12287" max="12287" width="14.85546875" style="23" customWidth="1"/>
    <col min="12288" max="12288" width="16.28515625" style="23" customWidth="1"/>
    <col min="12289" max="12289" width="17.42578125" style="23" customWidth="1"/>
    <col min="12290" max="12291" width="15.5703125" style="23" customWidth="1"/>
    <col min="12292" max="12292" width="17.42578125" style="23" customWidth="1"/>
    <col min="12293" max="12293" width="18.85546875" style="23" customWidth="1"/>
    <col min="12294" max="12294" width="15.5703125" style="23" customWidth="1"/>
    <col min="12295" max="12297" width="20.140625" style="23" customWidth="1"/>
    <col min="12298" max="12298" width="11.42578125" style="23" customWidth="1"/>
    <col min="12299" max="12300" width="22.42578125" style="23" customWidth="1"/>
    <col min="12301" max="12301" width="26.28515625" style="23" customWidth="1"/>
    <col min="12302" max="12302" width="23.85546875" style="23" customWidth="1"/>
    <col min="12303" max="12540" width="9.140625" style="23"/>
    <col min="12541" max="12541" width="13.85546875" style="23" customWidth="1"/>
    <col min="12542" max="12542" width="24.42578125" style="23" customWidth="1"/>
    <col min="12543" max="12543" width="14.85546875" style="23" customWidth="1"/>
    <col min="12544" max="12544" width="16.28515625" style="23" customWidth="1"/>
    <col min="12545" max="12545" width="17.42578125" style="23" customWidth="1"/>
    <col min="12546" max="12547" width="15.5703125" style="23" customWidth="1"/>
    <col min="12548" max="12548" width="17.42578125" style="23" customWidth="1"/>
    <col min="12549" max="12549" width="18.85546875" style="23" customWidth="1"/>
    <col min="12550" max="12550" width="15.5703125" style="23" customWidth="1"/>
    <col min="12551" max="12553" width="20.140625" style="23" customWidth="1"/>
    <col min="12554" max="12554" width="11.42578125" style="23" customWidth="1"/>
    <col min="12555" max="12556" width="22.42578125" style="23" customWidth="1"/>
    <col min="12557" max="12557" width="26.28515625" style="23" customWidth="1"/>
    <col min="12558" max="12558" width="23.85546875" style="23" customWidth="1"/>
    <col min="12559" max="12796" width="9.140625" style="23"/>
    <col min="12797" max="12797" width="13.85546875" style="23" customWidth="1"/>
    <col min="12798" max="12798" width="24.42578125" style="23" customWidth="1"/>
    <col min="12799" max="12799" width="14.85546875" style="23" customWidth="1"/>
    <col min="12800" max="12800" width="16.28515625" style="23" customWidth="1"/>
    <col min="12801" max="12801" width="17.42578125" style="23" customWidth="1"/>
    <col min="12802" max="12803" width="15.5703125" style="23" customWidth="1"/>
    <col min="12804" max="12804" width="17.42578125" style="23" customWidth="1"/>
    <col min="12805" max="12805" width="18.85546875" style="23" customWidth="1"/>
    <col min="12806" max="12806" width="15.5703125" style="23" customWidth="1"/>
    <col min="12807" max="12809" width="20.140625" style="23" customWidth="1"/>
    <col min="12810" max="12810" width="11.42578125" style="23" customWidth="1"/>
    <col min="12811" max="12812" width="22.42578125" style="23" customWidth="1"/>
    <col min="12813" max="12813" width="26.28515625" style="23" customWidth="1"/>
    <col min="12814" max="12814" width="23.85546875" style="23" customWidth="1"/>
    <col min="12815" max="13052" width="9.140625" style="23"/>
    <col min="13053" max="13053" width="13.85546875" style="23" customWidth="1"/>
    <col min="13054" max="13054" width="24.42578125" style="23" customWidth="1"/>
    <col min="13055" max="13055" width="14.85546875" style="23" customWidth="1"/>
    <col min="13056" max="13056" width="16.28515625" style="23" customWidth="1"/>
    <col min="13057" max="13057" width="17.42578125" style="23" customWidth="1"/>
    <col min="13058" max="13059" width="15.5703125" style="23" customWidth="1"/>
    <col min="13060" max="13060" width="17.42578125" style="23" customWidth="1"/>
    <col min="13061" max="13061" width="18.85546875" style="23" customWidth="1"/>
    <col min="13062" max="13062" width="15.5703125" style="23" customWidth="1"/>
    <col min="13063" max="13065" width="20.140625" style="23" customWidth="1"/>
    <col min="13066" max="13066" width="11.42578125" style="23" customWidth="1"/>
    <col min="13067" max="13068" width="22.42578125" style="23" customWidth="1"/>
    <col min="13069" max="13069" width="26.28515625" style="23" customWidth="1"/>
    <col min="13070" max="13070" width="23.85546875" style="23" customWidth="1"/>
    <col min="13071" max="13308" width="9.140625" style="23"/>
    <col min="13309" max="13309" width="13.85546875" style="23" customWidth="1"/>
    <col min="13310" max="13310" width="24.42578125" style="23" customWidth="1"/>
    <col min="13311" max="13311" width="14.85546875" style="23" customWidth="1"/>
    <col min="13312" max="13312" width="16.28515625" style="23" customWidth="1"/>
    <col min="13313" max="13313" width="17.42578125" style="23" customWidth="1"/>
    <col min="13314" max="13315" width="15.5703125" style="23" customWidth="1"/>
    <col min="13316" max="13316" width="17.42578125" style="23" customWidth="1"/>
    <col min="13317" max="13317" width="18.85546875" style="23" customWidth="1"/>
    <col min="13318" max="13318" width="15.5703125" style="23" customWidth="1"/>
    <col min="13319" max="13321" width="20.140625" style="23" customWidth="1"/>
    <col min="13322" max="13322" width="11.42578125" style="23" customWidth="1"/>
    <col min="13323" max="13324" width="22.42578125" style="23" customWidth="1"/>
    <col min="13325" max="13325" width="26.28515625" style="23" customWidth="1"/>
    <col min="13326" max="13326" width="23.85546875" style="23" customWidth="1"/>
    <col min="13327" max="13564" width="9.140625" style="23"/>
    <col min="13565" max="13565" width="13.85546875" style="23" customWidth="1"/>
    <col min="13566" max="13566" width="24.42578125" style="23" customWidth="1"/>
    <col min="13567" max="13567" width="14.85546875" style="23" customWidth="1"/>
    <col min="13568" max="13568" width="16.28515625" style="23" customWidth="1"/>
    <col min="13569" max="13569" width="17.42578125" style="23" customWidth="1"/>
    <col min="13570" max="13571" width="15.5703125" style="23" customWidth="1"/>
    <col min="13572" max="13572" width="17.42578125" style="23" customWidth="1"/>
    <col min="13573" max="13573" width="18.85546875" style="23" customWidth="1"/>
    <col min="13574" max="13574" width="15.5703125" style="23" customWidth="1"/>
    <col min="13575" max="13577" width="20.140625" style="23" customWidth="1"/>
    <col min="13578" max="13578" width="11.42578125" style="23" customWidth="1"/>
    <col min="13579" max="13580" width="22.42578125" style="23" customWidth="1"/>
    <col min="13581" max="13581" width="26.28515625" style="23" customWidth="1"/>
    <col min="13582" max="13582" width="23.85546875" style="23" customWidth="1"/>
    <col min="13583" max="13820" width="9.140625" style="23"/>
    <col min="13821" max="13821" width="13.85546875" style="23" customWidth="1"/>
    <col min="13822" max="13822" width="24.42578125" style="23" customWidth="1"/>
    <col min="13823" max="13823" width="14.85546875" style="23" customWidth="1"/>
    <col min="13824" max="13824" width="16.28515625" style="23" customWidth="1"/>
    <col min="13825" max="13825" width="17.42578125" style="23" customWidth="1"/>
    <col min="13826" max="13827" width="15.5703125" style="23" customWidth="1"/>
    <col min="13828" max="13828" width="17.42578125" style="23" customWidth="1"/>
    <col min="13829" max="13829" width="18.85546875" style="23" customWidth="1"/>
    <col min="13830" max="13830" width="15.5703125" style="23" customWidth="1"/>
    <col min="13831" max="13833" width="20.140625" style="23" customWidth="1"/>
    <col min="13834" max="13834" width="11.42578125" style="23" customWidth="1"/>
    <col min="13835" max="13836" width="22.42578125" style="23" customWidth="1"/>
    <col min="13837" max="13837" width="26.28515625" style="23" customWidth="1"/>
    <col min="13838" max="13838" width="23.85546875" style="23" customWidth="1"/>
    <col min="13839" max="14076" width="9.140625" style="23"/>
    <col min="14077" max="14077" width="13.85546875" style="23" customWidth="1"/>
    <col min="14078" max="14078" width="24.42578125" style="23" customWidth="1"/>
    <col min="14079" max="14079" width="14.85546875" style="23" customWidth="1"/>
    <col min="14080" max="14080" width="16.28515625" style="23" customWidth="1"/>
    <col min="14081" max="14081" width="17.42578125" style="23" customWidth="1"/>
    <col min="14082" max="14083" width="15.5703125" style="23" customWidth="1"/>
    <col min="14084" max="14084" width="17.42578125" style="23" customWidth="1"/>
    <col min="14085" max="14085" width="18.85546875" style="23" customWidth="1"/>
    <col min="14086" max="14086" width="15.5703125" style="23" customWidth="1"/>
    <col min="14087" max="14089" width="20.140625" style="23" customWidth="1"/>
    <col min="14090" max="14090" width="11.42578125" style="23" customWidth="1"/>
    <col min="14091" max="14092" width="22.42578125" style="23" customWidth="1"/>
    <col min="14093" max="14093" width="26.28515625" style="23" customWidth="1"/>
    <col min="14094" max="14094" width="23.85546875" style="23" customWidth="1"/>
    <col min="14095" max="14332" width="9.140625" style="23"/>
    <col min="14333" max="14333" width="13.85546875" style="23" customWidth="1"/>
    <col min="14334" max="14334" width="24.42578125" style="23" customWidth="1"/>
    <col min="14335" max="14335" width="14.85546875" style="23" customWidth="1"/>
    <col min="14336" max="14336" width="16.28515625" style="23" customWidth="1"/>
    <col min="14337" max="14337" width="17.42578125" style="23" customWidth="1"/>
    <col min="14338" max="14339" width="15.5703125" style="23" customWidth="1"/>
    <col min="14340" max="14340" width="17.42578125" style="23" customWidth="1"/>
    <col min="14341" max="14341" width="18.85546875" style="23" customWidth="1"/>
    <col min="14342" max="14342" width="15.5703125" style="23" customWidth="1"/>
    <col min="14343" max="14345" width="20.140625" style="23" customWidth="1"/>
    <col min="14346" max="14346" width="11.42578125" style="23" customWidth="1"/>
    <col min="14347" max="14348" width="22.42578125" style="23" customWidth="1"/>
    <col min="14349" max="14349" width="26.28515625" style="23" customWidth="1"/>
    <col min="14350" max="14350" width="23.85546875" style="23" customWidth="1"/>
    <col min="14351" max="14588" width="9.140625" style="23"/>
    <col min="14589" max="14589" width="13.85546875" style="23" customWidth="1"/>
    <col min="14590" max="14590" width="24.42578125" style="23" customWidth="1"/>
    <col min="14591" max="14591" width="14.85546875" style="23" customWidth="1"/>
    <col min="14592" max="14592" width="16.28515625" style="23" customWidth="1"/>
    <col min="14593" max="14593" width="17.42578125" style="23" customWidth="1"/>
    <col min="14594" max="14595" width="15.5703125" style="23" customWidth="1"/>
    <col min="14596" max="14596" width="17.42578125" style="23" customWidth="1"/>
    <col min="14597" max="14597" width="18.85546875" style="23" customWidth="1"/>
    <col min="14598" max="14598" width="15.5703125" style="23" customWidth="1"/>
    <col min="14599" max="14601" width="20.140625" style="23" customWidth="1"/>
    <col min="14602" max="14602" width="11.42578125" style="23" customWidth="1"/>
    <col min="14603" max="14604" width="22.42578125" style="23" customWidth="1"/>
    <col min="14605" max="14605" width="26.28515625" style="23" customWidth="1"/>
    <col min="14606" max="14606" width="23.85546875" style="23" customWidth="1"/>
    <col min="14607" max="14844" width="9.140625" style="23"/>
    <col min="14845" max="14845" width="13.85546875" style="23" customWidth="1"/>
    <col min="14846" max="14846" width="24.42578125" style="23" customWidth="1"/>
    <col min="14847" max="14847" width="14.85546875" style="23" customWidth="1"/>
    <col min="14848" max="14848" width="16.28515625" style="23" customWidth="1"/>
    <col min="14849" max="14849" width="17.42578125" style="23" customWidth="1"/>
    <col min="14850" max="14851" width="15.5703125" style="23" customWidth="1"/>
    <col min="14852" max="14852" width="17.42578125" style="23" customWidth="1"/>
    <col min="14853" max="14853" width="18.85546875" style="23" customWidth="1"/>
    <col min="14854" max="14854" width="15.5703125" style="23" customWidth="1"/>
    <col min="14855" max="14857" width="20.140625" style="23" customWidth="1"/>
    <col min="14858" max="14858" width="11.42578125" style="23" customWidth="1"/>
    <col min="14859" max="14860" width="22.42578125" style="23" customWidth="1"/>
    <col min="14861" max="14861" width="26.28515625" style="23" customWidth="1"/>
    <col min="14862" max="14862" width="23.85546875" style="23" customWidth="1"/>
    <col min="14863" max="15100" width="9.140625" style="23"/>
    <col min="15101" max="15101" width="13.85546875" style="23" customWidth="1"/>
    <col min="15102" max="15102" width="24.42578125" style="23" customWidth="1"/>
    <col min="15103" max="15103" width="14.85546875" style="23" customWidth="1"/>
    <col min="15104" max="15104" width="16.28515625" style="23" customWidth="1"/>
    <col min="15105" max="15105" width="17.42578125" style="23" customWidth="1"/>
    <col min="15106" max="15107" width="15.5703125" style="23" customWidth="1"/>
    <col min="15108" max="15108" width="17.42578125" style="23" customWidth="1"/>
    <col min="15109" max="15109" width="18.85546875" style="23" customWidth="1"/>
    <col min="15110" max="15110" width="15.5703125" style="23" customWidth="1"/>
    <col min="15111" max="15113" width="20.140625" style="23" customWidth="1"/>
    <col min="15114" max="15114" width="11.42578125" style="23" customWidth="1"/>
    <col min="15115" max="15116" width="22.42578125" style="23" customWidth="1"/>
    <col min="15117" max="15117" width="26.28515625" style="23" customWidth="1"/>
    <col min="15118" max="15118" width="23.85546875" style="23" customWidth="1"/>
    <col min="15119" max="15356" width="9.140625" style="23"/>
    <col min="15357" max="15357" width="13.85546875" style="23" customWidth="1"/>
    <col min="15358" max="15358" width="24.42578125" style="23" customWidth="1"/>
    <col min="15359" max="15359" width="14.85546875" style="23" customWidth="1"/>
    <col min="15360" max="15360" width="16.28515625" style="23" customWidth="1"/>
    <col min="15361" max="15361" width="17.42578125" style="23" customWidth="1"/>
    <col min="15362" max="15363" width="15.5703125" style="23" customWidth="1"/>
    <col min="15364" max="15364" width="17.42578125" style="23" customWidth="1"/>
    <col min="15365" max="15365" width="18.85546875" style="23" customWidth="1"/>
    <col min="15366" max="15366" width="15.5703125" style="23" customWidth="1"/>
    <col min="15367" max="15369" width="20.140625" style="23" customWidth="1"/>
    <col min="15370" max="15370" width="11.42578125" style="23" customWidth="1"/>
    <col min="15371" max="15372" width="22.42578125" style="23" customWidth="1"/>
    <col min="15373" max="15373" width="26.28515625" style="23" customWidth="1"/>
    <col min="15374" max="15374" width="23.85546875" style="23" customWidth="1"/>
    <col min="15375" max="15612" width="9.140625" style="23"/>
    <col min="15613" max="15613" width="13.85546875" style="23" customWidth="1"/>
    <col min="15614" max="15614" width="24.42578125" style="23" customWidth="1"/>
    <col min="15615" max="15615" width="14.85546875" style="23" customWidth="1"/>
    <col min="15616" max="15616" width="16.28515625" style="23" customWidth="1"/>
    <col min="15617" max="15617" width="17.42578125" style="23" customWidth="1"/>
    <col min="15618" max="15619" width="15.5703125" style="23" customWidth="1"/>
    <col min="15620" max="15620" width="17.42578125" style="23" customWidth="1"/>
    <col min="15621" max="15621" width="18.85546875" style="23" customWidth="1"/>
    <col min="15622" max="15622" width="15.5703125" style="23" customWidth="1"/>
    <col min="15623" max="15625" width="20.140625" style="23" customWidth="1"/>
    <col min="15626" max="15626" width="11.42578125" style="23" customWidth="1"/>
    <col min="15627" max="15628" width="22.42578125" style="23" customWidth="1"/>
    <col min="15629" max="15629" width="26.28515625" style="23" customWidth="1"/>
    <col min="15630" max="15630" width="23.85546875" style="23" customWidth="1"/>
    <col min="15631" max="15868" width="9.140625" style="23"/>
    <col min="15869" max="15869" width="13.85546875" style="23" customWidth="1"/>
    <col min="15870" max="15870" width="24.42578125" style="23" customWidth="1"/>
    <col min="15871" max="15871" width="14.85546875" style="23" customWidth="1"/>
    <col min="15872" max="15872" width="16.28515625" style="23" customWidth="1"/>
    <col min="15873" max="15873" width="17.42578125" style="23" customWidth="1"/>
    <col min="15874" max="15875" width="15.5703125" style="23" customWidth="1"/>
    <col min="15876" max="15876" width="17.42578125" style="23" customWidth="1"/>
    <col min="15877" max="15877" width="18.85546875" style="23" customWidth="1"/>
    <col min="15878" max="15878" width="15.5703125" style="23" customWidth="1"/>
    <col min="15879" max="15881" width="20.140625" style="23" customWidth="1"/>
    <col min="15882" max="15882" width="11.42578125" style="23" customWidth="1"/>
    <col min="15883" max="15884" width="22.42578125" style="23" customWidth="1"/>
    <col min="15885" max="15885" width="26.28515625" style="23" customWidth="1"/>
    <col min="15886" max="15886" width="23.85546875" style="23" customWidth="1"/>
    <col min="15887" max="16124" width="9.140625" style="23"/>
    <col min="16125" max="16125" width="13.85546875" style="23" customWidth="1"/>
    <col min="16126" max="16126" width="24.42578125" style="23" customWidth="1"/>
    <col min="16127" max="16127" width="14.85546875" style="23" customWidth="1"/>
    <col min="16128" max="16128" width="16.28515625" style="23" customWidth="1"/>
    <col min="16129" max="16129" width="17.42578125" style="23" customWidth="1"/>
    <col min="16130" max="16131" width="15.5703125" style="23" customWidth="1"/>
    <col min="16132" max="16132" width="17.42578125" style="23" customWidth="1"/>
    <col min="16133" max="16133" width="18.85546875" style="23" customWidth="1"/>
    <col min="16134" max="16134" width="15.5703125" style="23" customWidth="1"/>
    <col min="16135" max="16137" width="20.140625" style="23" customWidth="1"/>
    <col min="16138" max="16138" width="11.42578125" style="23" customWidth="1"/>
    <col min="16139" max="16140" width="22.42578125" style="23" customWidth="1"/>
    <col min="16141" max="16141" width="26.28515625" style="23" customWidth="1"/>
    <col min="16142" max="16142" width="23.85546875" style="23" customWidth="1"/>
    <col min="16143" max="16384" width="9.140625" style="23"/>
  </cols>
  <sheetData>
    <row r="1" spans="2:15" ht="27">
      <c r="C1" s="967"/>
      <c r="D1" s="967"/>
      <c r="E1" s="967"/>
      <c r="F1" s="1186" t="s">
        <v>133</v>
      </c>
      <c r="G1" s="1186"/>
      <c r="H1" s="1186"/>
      <c r="I1" s="1186"/>
      <c r="J1" s="1186"/>
      <c r="K1" s="967"/>
      <c r="L1" s="967"/>
      <c r="M1" s="967"/>
      <c r="N1" s="967"/>
    </row>
    <row r="2" spans="2:15" ht="18">
      <c r="B2" s="1140" t="s">
        <v>171</v>
      </c>
      <c r="C2" s="1140"/>
      <c r="D2" s="1140"/>
      <c r="E2" s="1140"/>
      <c r="F2" s="1140"/>
      <c r="G2" s="1140"/>
      <c r="H2" s="1140"/>
      <c r="I2" s="1140"/>
      <c r="J2" s="1140"/>
      <c r="K2" s="1140"/>
      <c r="L2" s="1140"/>
      <c r="M2" s="1140"/>
      <c r="N2" s="1140"/>
    </row>
    <row r="3" spans="2:15" ht="18">
      <c r="B3" s="965"/>
      <c r="C3" s="966"/>
      <c r="D3" s="966"/>
      <c r="E3" s="966"/>
      <c r="F3" s="1187" t="s">
        <v>737</v>
      </c>
      <c r="G3" s="1187"/>
      <c r="H3" s="1187"/>
      <c r="I3" s="1187"/>
      <c r="J3" s="1187"/>
      <c r="K3" s="966"/>
      <c r="L3" s="966"/>
      <c r="M3" s="966"/>
      <c r="N3" s="966"/>
    </row>
    <row r="4" spans="2:15" ht="18">
      <c r="B4" s="1140" t="s">
        <v>639</v>
      </c>
      <c r="C4" s="1140"/>
      <c r="D4" s="1140"/>
      <c r="E4" s="1140"/>
      <c r="F4" s="1140"/>
      <c r="G4" s="1140"/>
      <c r="H4" s="1140"/>
      <c r="I4" s="1140"/>
      <c r="J4" s="1140"/>
      <c r="K4" s="1140"/>
      <c r="L4" s="1140"/>
      <c r="M4" s="1140"/>
      <c r="N4" s="1140"/>
    </row>
    <row r="5" spans="2:15" ht="17.25" thickBot="1">
      <c r="B5" s="64"/>
      <c r="C5" s="24"/>
      <c r="D5" s="24"/>
      <c r="E5" s="45"/>
      <c r="F5" s="45"/>
      <c r="G5" s="45"/>
      <c r="H5" s="51"/>
      <c r="I5" s="26"/>
      <c r="J5" s="26"/>
      <c r="K5" s="26"/>
      <c r="L5" s="45"/>
      <c r="M5" s="26"/>
      <c r="N5" s="334"/>
    </row>
    <row r="6" spans="2:15" ht="57.75" thickBot="1">
      <c r="B6" s="27" t="s">
        <v>134</v>
      </c>
      <c r="C6" s="28" t="s">
        <v>135</v>
      </c>
      <c r="D6" s="1156" t="s">
        <v>347</v>
      </c>
      <c r="E6" s="1157"/>
      <c r="F6" s="1158"/>
      <c r="G6" s="68" t="s">
        <v>172</v>
      </c>
      <c r="H6" s="54" t="s">
        <v>348</v>
      </c>
      <c r="I6" s="69" t="s">
        <v>173</v>
      </c>
      <c r="J6" s="68" t="s">
        <v>349</v>
      </c>
      <c r="K6" s="68" t="s">
        <v>174</v>
      </c>
      <c r="L6" s="70" t="s">
        <v>350</v>
      </c>
      <c r="M6" s="71"/>
      <c r="N6" s="72"/>
      <c r="O6" s="160">
        <v>12</v>
      </c>
    </row>
    <row r="7" spans="2:15" ht="15" thickBot="1">
      <c r="B7" s="29"/>
      <c r="C7" s="308"/>
      <c r="D7" s="310">
        <v>2016</v>
      </c>
      <c r="E7" s="311">
        <v>2017</v>
      </c>
      <c r="F7" s="312">
        <v>2018</v>
      </c>
      <c r="G7" s="75"/>
      <c r="H7" s="309"/>
      <c r="I7" s="77"/>
      <c r="J7" s="76"/>
      <c r="K7" s="74"/>
      <c r="L7" s="66" t="s">
        <v>136</v>
      </c>
      <c r="M7" s="78" t="s">
        <v>100</v>
      </c>
      <c r="N7" s="79" t="s">
        <v>137</v>
      </c>
    </row>
    <row r="8" spans="2:15">
      <c r="B8" s="31" t="s">
        <v>138</v>
      </c>
      <c r="C8" s="30" t="s">
        <v>105</v>
      </c>
      <c r="D8" s="73"/>
      <c r="E8" s="73"/>
      <c r="F8" s="73"/>
      <c r="G8" s="75"/>
      <c r="H8" s="74"/>
      <c r="I8" s="77"/>
      <c r="J8" s="76"/>
      <c r="K8" s="74"/>
      <c r="L8" s="80"/>
      <c r="M8" s="81"/>
      <c r="N8" s="82"/>
    </row>
    <row r="9" spans="2:15">
      <c r="B9" s="31" t="s">
        <v>139</v>
      </c>
      <c r="C9" s="32">
        <v>1</v>
      </c>
      <c r="D9" s="93"/>
      <c r="E9" s="93"/>
      <c r="F9" s="93"/>
      <c r="G9" s="634"/>
      <c r="H9" s="93"/>
      <c r="I9" s="93"/>
      <c r="J9" s="93"/>
      <c r="K9" s="372">
        <f>'SalaryAnalysisCOHEES II '!R7</f>
        <v>0</v>
      </c>
      <c r="L9" s="377">
        <f>'SalaryAnalysisCOHEES II '!S7*12</f>
        <v>0</v>
      </c>
      <c r="M9" s="631">
        <f>'SalaryAnalysisCOHEES II '!AA7*12</f>
        <v>0</v>
      </c>
      <c r="N9" s="631">
        <f>SUM(L9:M9)</f>
        <v>0</v>
      </c>
    </row>
    <row r="10" spans="2:15">
      <c r="B10" s="31" t="s">
        <v>140</v>
      </c>
      <c r="C10" s="32">
        <v>2</v>
      </c>
      <c r="D10" s="93"/>
      <c r="E10" s="93"/>
      <c r="F10" s="93"/>
      <c r="G10" s="634"/>
      <c r="H10" s="93"/>
      <c r="I10" s="93"/>
      <c r="J10" s="93"/>
      <c r="K10" s="372">
        <f>'SalaryAnalysisCOHEES II '!R8</f>
        <v>0</v>
      </c>
      <c r="L10" s="377">
        <f>'SalaryAnalysisCOHEES II '!S8*12</f>
        <v>0</v>
      </c>
      <c r="M10" s="631">
        <f>'SalaryAnalysisCOHEES II '!AA8*12</f>
        <v>0</v>
      </c>
      <c r="N10" s="631">
        <f t="shared" ref="N10:N13" si="0">SUM(L10:M10)</f>
        <v>0</v>
      </c>
    </row>
    <row r="11" spans="2:15">
      <c r="B11" s="31" t="s">
        <v>141</v>
      </c>
      <c r="C11" s="32">
        <v>3</v>
      </c>
      <c r="D11" s="93"/>
      <c r="E11" s="93"/>
      <c r="F11" s="93"/>
      <c r="G11" s="1065">
        <v>2</v>
      </c>
      <c r="H11" s="1065">
        <v>2</v>
      </c>
      <c r="I11" s="1066">
        <v>398260</v>
      </c>
      <c r="J11" s="1066">
        <v>523645.16934999987</v>
      </c>
      <c r="K11" s="1067">
        <f>'SalaryAnalysisCOHEES II '!R9</f>
        <v>0</v>
      </c>
      <c r="L11" s="1068">
        <f>'SalaryAnalysisCOHEES II '!S9*12</f>
        <v>0</v>
      </c>
      <c r="M11" s="1068">
        <f>'SalaryAnalysisCOHEES II '!AA9*12</f>
        <v>0</v>
      </c>
      <c r="N11" s="1068">
        <f t="shared" si="0"/>
        <v>0</v>
      </c>
    </row>
    <row r="12" spans="2:15">
      <c r="B12" s="31" t="s">
        <v>142</v>
      </c>
      <c r="C12" s="32">
        <v>4</v>
      </c>
      <c r="D12" s="93"/>
      <c r="E12" s="93"/>
      <c r="F12" s="93"/>
      <c r="G12" s="1065">
        <v>8</v>
      </c>
      <c r="H12" s="1065">
        <v>3</v>
      </c>
      <c r="I12" s="1066">
        <v>1433760</v>
      </c>
      <c r="J12" s="1066">
        <v>772885.14468999999</v>
      </c>
      <c r="K12" s="1067">
        <f>'SalaryAnalysisCOHEES II '!R10</f>
        <v>2</v>
      </c>
      <c r="L12" s="1068">
        <f>'SalaryAnalysisCOHEES II '!S10*12</f>
        <v>570000</v>
      </c>
      <c r="M12" s="1068">
        <f>'SalaryAnalysisCOHEES II '!AA10*12</f>
        <v>234840</v>
      </c>
      <c r="N12" s="1068">
        <f t="shared" si="0"/>
        <v>804840</v>
      </c>
    </row>
    <row r="13" spans="2:15">
      <c r="B13" s="31" t="s">
        <v>143</v>
      </c>
      <c r="C13" s="32">
        <v>5</v>
      </c>
      <c r="D13" s="93"/>
      <c r="E13" s="93"/>
      <c r="F13" s="93"/>
      <c r="G13" s="1065">
        <v>2</v>
      </c>
      <c r="H13" s="1065"/>
      <c r="I13" s="1066">
        <v>475840</v>
      </c>
      <c r="J13" s="1066"/>
      <c r="K13" s="1067">
        <f>'SalaryAnalysisCOHEES II '!R11</f>
        <v>0</v>
      </c>
      <c r="L13" s="1068">
        <f>'SalaryAnalysisCOHEES II '!S11*12</f>
        <v>0</v>
      </c>
      <c r="M13" s="1068">
        <f>'SalaryAnalysisCOHEES II '!AA11*12</f>
        <v>0</v>
      </c>
      <c r="N13" s="1068">
        <f t="shared" si="0"/>
        <v>0</v>
      </c>
    </row>
    <row r="14" spans="2:15">
      <c r="B14" s="31" t="s">
        <v>144</v>
      </c>
      <c r="C14" s="32">
        <v>6</v>
      </c>
      <c r="D14" s="93"/>
      <c r="E14" s="93"/>
      <c r="F14" s="93"/>
      <c r="G14" s="1065">
        <v>4</v>
      </c>
      <c r="H14" s="1065">
        <v>2</v>
      </c>
      <c r="I14" s="1066">
        <v>2145930</v>
      </c>
      <c r="J14" s="1066">
        <v>509701.25536000001</v>
      </c>
      <c r="K14" s="1067">
        <f>'SalaryAnalysisCOHEES II '!R12</f>
        <v>0</v>
      </c>
      <c r="L14" s="1068">
        <f>-'SalaryAnalysisCOHEES II '!S12*12</f>
        <v>0</v>
      </c>
      <c r="M14" s="1068">
        <f>'SalaryAnalysisCOHEES II '!AA12*12</f>
        <v>0</v>
      </c>
      <c r="N14" s="1068">
        <f>'SalaryAnalysisCOHEES II '!U12*12</f>
        <v>0</v>
      </c>
    </row>
    <row r="15" spans="2:15" ht="28.5">
      <c r="B15" s="34"/>
      <c r="C15" s="35" t="s">
        <v>145</v>
      </c>
      <c r="D15" s="378"/>
      <c r="E15" s="378"/>
      <c r="F15" s="378"/>
      <c r="G15" s="635">
        <v>16</v>
      </c>
      <c r="H15" s="379">
        <v>7</v>
      </c>
      <c r="I15" s="378">
        <v>4453790</v>
      </c>
      <c r="J15" s="378">
        <v>1806231.5693999999</v>
      </c>
      <c r="K15" s="380">
        <f>SUM(K9:K14)</f>
        <v>2</v>
      </c>
      <c r="L15" s="625">
        <f t="shared" ref="L15:N15" si="1">SUM(L9:L14)</f>
        <v>570000</v>
      </c>
      <c r="M15" s="625">
        <f>SUM(M9:M14)</f>
        <v>234840</v>
      </c>
      <c r="N15" s="625">
        <f t="shared" si="1"/>
        <v>804840</v>
      </c>
    </row>
    <row r="16" spans="2:15">
      <c r="B16" s="31" t="s">
        <v>146</v>
      </c>
      <c r="C16" s="32">
        <v>7</v>
      </c>
      <c r="D16" s="93"/>
      <c r="E16" s="93"/>
      <c r="F16" s="93"/>
      <c r="G16" s="1065">
        <v>2</v>
      </c>
      <c r="H16" s="1065">
        <v>4</v>
      </c>
      <c r="I16" s="1066">
        <v>1070120</v>
      </c>
      <c r="J16" s="1066">
        <v>1508678.69209</v>
      </c>
      <c r="K16" s="1067">
        <f>'SalaryAnalysisCOHEES II '!R13</f>
        <v>2</v>
      </c>
      <c r="L16" s="1068">
        <f>'SalaryAnalysisCOHEES II '!S13*12</f>
        <v>1287240</v>
      </c>
      <c r="M16" s="1068">
        <f>'SalaryAnalysisCOHEES II '!AA13*12</f>
        <v>363300</v>
      </c>
      <c r="N16" s="1068">
        <f>SUM(L16:M16)</f>
        <v>1650540</v>
      </c>
    </row>
    <row r="17" spans="2:14">
      <c r="B17" s="31" t="s">
        <v>147</v>
      </c>
      <c r="C17" s="32">
        <v>8</v>
      </c>
      <c r="D17" s="93"/>
      <c r="E17" s="93"/>
      <c r="F17" s="93"/>
      <c r="G17" s="1065">
        <v>5</v>
      </c>
      <c r="H17" s="1065">
        <v>4</v>
      </c>
      <c r="I17" s="1066">
        <v>3613510</v>
      </c>
      <c r="J17" s="1066">
        <v>2260209.215665</v>
      </c>
      <c r="K17" s="1067">
        <f>'SalaryAnalysisCOHEES II '!R14</f>
        <v>3</v>
      </c>
      <c r="L17" s="1068">
        <f>'SalaryAnalysisCOHEES II '!S14*12</f>
        <v>2884800</v>
      </c>
      <c r="M17" s="1068">
        <f>'SalaryAnalysisCOHEES II '!AA14*12</f>
        <v>942540</v>
      </c>
      <c r="N17" s="1068">
        <f t="shared" ref="N17:N21" si="2">SUM(L17:M17)</f>
        <v>3827340</v>
      </c>
    </row>
    <row r="18" spans="2:14">
      <c r="B18" s="31" t="s">
        <v>148</v>
      </c>
      <c r="C18" s="32">
        <v>9</v>
      </c>
      <c r="D18" s="93"/>
      <c r="E18" s="93"/>
      <c r="F18" s="93"/>
      <c r="G18" s="1065">
        <v>3</v>
      </c>
      <c r="H18" s="1065">
        <v>2</v>
      </c>
      <c r="I18" s="1066">
        <v>3268870</v>
      </c>
      <c r="J18" s="1066">
        <v>1371853.28</v>
      </c>
      <c r="K18" s="1067">
        <f>'SalaryAnalysisCOHEES II '!R15</f>
        <v>2</v>
      </c>
      <c r="L18" s="1068">
        <f>'SalaryAnalysisCOHEES II '!S15*12</f>
        <v>2364000</v>
      </c>
      <c r="M18" s="1068">
        <f>'SalaryAnalysisCOHEES II '!AA15*12</f>
        <v>592500</v>
      </c>
      <c r="N18" s="1068">
        <f t="shared" si="2"/>
        <v>2956500</v>
      </c>
    </row>
    <row r="19" spans="2:14">
      <c r="B19" s="31" t="s">
        <v>149</v>
      </c>
      <c r="C19" s="32">
        <v>10</v>
      </c>
      <c r="D19" s="93"/>
      <c r="E19" s="93"/>
      <c r="F19" s="93"/>
      <c r="G19" s="1065">
        <v>4</v>
      </c>
      <c r="H19" s="1065">
        <v>1</v>
      </c>
      <c r="I19" s="1066">
        <v>3153060</v>
      </c>
      <c r="J19" s="1066">
        <v>621055.35144499992</v>
      </c>
      <c r="K19" s="1067">
        <f>'SalaryAnalysisCOHEES II '!R16</f>
        <v>0</v>
      </c>
      <c r="L19" s="1068">
        <f>'SalaryAnalysisCOHEES II '!S16*12</f>
        <v>2416320</v>
      </c>
      <c r="M19" s="1068">
        <f>'SalaryAnalysisCOHEES II '!AA16*12</f>
        <v>1083660</v>
      </c>
      <c r="N19" s="1068">
        <f t="shared" si="2"/>
        <v>3499980</v>
      </c>
    </row>
    <row r="20" spans="2:14">
      <c r="B20" s="31" t="s">
        <v>150</v>
      </c>
      <c r="C20" s="32">
        <v>12</v>
      </c>
      <c r="D20" s="93"/>
      <c r="E20" s="93"/>
      <c r="F20" s="93"/>
      <c r="G20" s="1065">
        <v>6</v>
      </c>
      <c r="H20" s="1065">
        <v>2</v>
      </c>
      <c r="I20" s="1066">
        <v>4220100</v>
      </c>
      <c r="J20" s="1066">
        <v>2723910.0900000003</v>
      </c>
      <c r="K20" s="1067">
        <f>'SalaryAnalysisCOHEES II '!R17</f>
        <v>2</v>
      </c>
      <c r="L20" s="1068">
        <f>'SalaryAnalysisCOHEES II '!S17*12</f>
        <v>11966160</v>
      </c>
      <c r="M20" s="1068">
        <f>'SalaryAnalysisCOHEES II '!AA17*12</f>
        <v>5309340</v>
      </c>
      <c r="N20" s="1068">
        <f t="shared" si="2"/>
        <v>17275500</v>
      </c>
    </row>
    <row r="21" spans="2:14">
      <c r="B21" s="31" t="s">
        <v>151</v>
      </c>
      <c r="C21" s="32">
        <v>13</v>
      </c>
      <c r="D21" s="93"/>
      <c r="E21" s="93"/>
      <c r="F21" s="93"/>
      <c r="G21" s="1065">
        <v>3</v>
      </c>
      <c r="H21" s="1065">
        <v>5</v>
      </c>
      <c r="I21" s="1066">
        <v>4026690</v>
      </c>
      <c r="J21" s="1066">
        <v>5565485.9907450015</v>
      </c>
      <c r="K21" s="1067">
        <f>'SalaryAnalysisCOHEES II '!R18</f>
        <v>4</v>
      </c>
      <c r="L21" s="1068">
        <f>'SalaryAnalysisCOHEES II '!S18*12</f>
        <v>7733760</v>
      </c>
      <c r="M21" s="1068">
        <f>'SalaryAnalysisCOHEES II '!AA18*12</f>
        <v>2323500</v>
      </c>
      <c r="N21" s="1068">
        <f t="shared" si="2"/>
        <v>10057260</v>
      </c>
    </row>
    <row r="22" spans="2:14" ht="28.5">
      <c r="B22" s="34"/>
      <c r="C22" s="35" t="s">
        <v>152</v>
      </c>
      <c r="D22" s="381"/>
      <c r="E22" s="381"/>
      <c r="F22" s="381"/>
      <c r="G22" s="380">
        <v>23</v>
      </c>
      <c r="H22" s="380">
        <v>18</v>
      </c>
      <c r="I22" s="381">
        <v>19352350</v>
      </c>
      <c r="J22" s="381">
        <v>14051192.619945001</v>
      </c>
      <c r="K22" s="380">
        <f>SUM(K16:K21)</f>
        <v>13</v>
      </c>
      <c r="L22" s="625">
        <f t="shared" ref="L22:N22" si="3">SUM(L16:L21)</f>
        <v>28652280</v>
      </c>
      <c r="M22" s="625">
        <f t="shared" si="3"/>
        <v>10614840</v>
      </c>
      <c r="N22" s="625">
        <f t="shared" si="3"/>
        <v>39267120</v>
      </c>
    </row>
    <row r="23" spans="2:14">
      <c r="B23" s="31" t="s">
        <v>153</v>
      </c>
      <c r="C23" s="32">
        <v>14</v>
      </c>
      <c r="D23" s="93"/>
      <c r="E23" s="93"/>
      <c r="F23" s="93"/>
      <c r="G23" s="1065">
        <v>3</v>
      </c>
      <c r="H23" s="1065">
        <v>3</v>
      </c>
      <c r="I23" s="1066">
        <v>14565740</v>
      </c>
      <c r="J23" s="1066">
        <v>3803620.1999999993</v>
      </c>
      <c r="K23" s="1067">
        <f>'SalaryAnalysisCOHEES II '!R19</f>
        <v>3</v>
      </c>
      <c r="L23" s="1068">
        <f>'SalaryAnalysisCOHEES II '!S19*12</f>
        <v>7493040</v>
      </c>
      <c r="M23" s="1068">
        <f>'SalaryAnalysisCOHEES II '!AA19*12</f>
        <v>1802940</v>
      </c>
      <c r="N23" s="1068">
        <f>SUM(L23:M23)</f>
        <v>9295980</v>
      </c>
    </row>
    <row r="24" spans="2:14">
      <c r="B24" s="31" t="s">
        <v>154</v>
      </c>
      <c r="C24" s="32">
        <v>15</v>
      </c>
      <c r="D24" s="93"/>
      <c r="E24" s="93"/>
      <c r="F24" s="93"/>
      <c r="G24" s="1065">
        <v>5</v>
      </c>
      <c r="H24" s="1065">
        <v>3</v>
      </c>
      <c r="I24" s="1066">
        <v>19958320</v>
      </c>
      <c r="J24" s="1066">
        <v>3994649.4450000017</v>
      </c>
      <c r="K24" s="1067">
        <f>'SalaryAnalysisCOHEES II '!R20</f>
        <v>3</v>
      </c>
      <c r="L24" s="1068">
        <f>'SalaryAnalysisCOHEES II '!S20*12</f>
        <v>9070320</v>
      </c>
      <c r="M24" s="1068">
        <f>'SalaryAnalysisCOHEES II '!AA20*12</f>
        <v>3083760</v>
      </c>
      <c r="N24" s="1068">
        <f t="shared" ref="N24:N26" si="4">SUM(L24:M24)</f>
        <v>12154080</v>
      </c>
    </row>
    <row r="25" spans="2:14">
      <c r="B25" s="31" t="s">
        <v>155</v>
      </c>
      <c r="C25" s="32">
        <v>16</v>
      </c>
      <c r="D25" s="93"/>
      <c r="E25" s="93"/>
      <c r="F25" s="93"/>
      <c r="G25" s="1065">
        <v>4</v>
      </c>
      <c r="H25" s="1065"/>
      <c r="I25" s="1066">
        <v>17207120</v>
      </c>
      <c r="J25" s="1066"/>
      <c r="K25" s="1067">
        <f>'SalaryAnalysisCOHEES II '!R21</f>
        <v>0</v>
      </c>
      <c r="L25" s="1068">
        <f>'SalaryAnalysisCOHEES II '!S21*12</f>
        <v>25527960</v>
      </c>
      <c r="M25" s="1068">
        <f>'SalaryAnalysisCOHEES II '!AA21*12</f>
        <v>16492800</v>
      </c>
      <c r="N25" s="1068">
        <f t="shared" si="4"/>
        <v>42020760</v>
      </c>
    </row>
    <row r="26" spans="2:14">
      <c r="B26" s="31" t="s">
        <v>156</v>
      </c>
      <c r="C26" s="32">
        <v>17</v>
      </c>
      <c r="D26" s="93"/>
      <c r="E26" s="93"/>
      <c r="F26" s="93"/>
      <c r="G26" s="1065">
        <v>6</v>
      </c>
      <c r="H26" s="1066"/>
      <c r="I26" s="1066">
        <v>23567540</v>
      </c>
      <c r="J26" s="1066"/>
      <c r="K26" s="1067">
        <f>'SalaryAnalysisCOHEES II '!R22</f>
        <v>0</v>
      </c>
      <c r="L26" s="1068">
        <f>'SalaryAnalysisCOHEES II '!S22*12</f>
        <v>7480800</v>
      </c>
      <c r="M26" s="1068">
        <f>'SalaryAnalysisCOHEES II '!AA22*12</f>
        <v>8968920</v>
      </c>
      <c r="N26" s="1068">
        <f t="shared" si="4"/>
        <v>16449720</v>
      </c>
    </row>
    <row r="27" spans="2:14" ht="28.5">
      <c r="B27" s="34"/>
      <c r="C27" s="35" t="s">
        <v>157</v>
      </c>
      <c r="D27" s="381"/>
      <c r="E27" s="381"/>
      <c r="F27" s="381"/>
      <c r="G27" s="382">
        <v>18</v>
      </c>
      <c r="H27" s="382">
        <v>6</v>
      </c>
      <c r="I27" s="381">
        <v>75298720</v>
      </c>
      <c r="J27" s="381">
        <v>7798269.6450000014</v>
      </c>
      <c r="K27" s="380">
        <f>SUM(K23:K26)</f>
        <v>6</v>
      </c>
      <c r="L27" s="625">
        <f>SUM(L23:L26)</f>
        <v>49572120</v>
      </c>
      <c r="M27" s="625">
        <f t="shared" ref="M27:N27" si="5">SUM(M23:M26)</f>
        <v>30348420</v>
      </c>
      <c r="N27" s="625">
        <f t="shared" si="5"/>
        <v>79920540</v>
      </c>
    </row>
    <row r="28" spans="2:14">
      <c r="B28" s="31" t="s">
        <v>158</v>
      </c>
      <c r="C28" s="39" t="s">
        <v>159</v>
      </c>
      <c r="D28" s="93"/>
      <c r="E28" s="93"/>
      <c r="F28" s="93"/>
      <c r="G28" s="1065">
        <v>7</v>
      </c>
      <c r="H28" s="1065">
        <v>1</v>
      </c>
      <c r="I28" s="1066">
        <v>31952000</v>
      </c>
      <c r="J28" s="1066">
        <v>1645799.9999999998</v>
      </c>
      <c r="K28" s="1067"/>
      <c r="L28" s="1068"/>
      <c r="M28" s="1068"/>
      <c r="N28" s="1068"/>
    </row>
    <row r="29" spans="2:14" ht="28.5">
      <c r="B29" s="31" t="s">
        <v>238</v>
      </c>
      <c r="C29" s="176" t="s">
        <v>351</v>
      </c>
      <c r="D29" s="93"/>
      <c r="E29" s="93"/>
      <c r="F29" s="93"/>
      <c r="G29" s="1066"/>
      <c r="H29" s="1066">
        <v>0</v>
      </c>
      <c r="I29" s="1066"/>
      <c r="J29" s="1066"/>
      <c r="K29" s="1066"/>
      <c r="L29" s="1068"/>
      <c r="M29" s="1066"/>
      <c r="N29" s="1068"/>
    </row>
    <row r="30" spans="2:14">
      <c r="B30" s="56">
        <v>21010101</v>
      </c>
      <c r="C30" s="40" t="s">
        <v>344</v>
      </c>
      <c r="D30" s="381"/>
      <c r="E30" s="381"/>
      <c r="F30" s="381"/>
      <c r="G30" s="382">
        <v>64</v>
      </c>
      <c r="H30" s="382">
        <v>32</v>
      </c>
      <c r="I30" s="381">
        <v>131056860</v>
      </c>
      <c r="J30" s="381">
        <v>25301493.834345002</v>
      </c>
      <c r="K30" s="383">
        <f>K27+K22+K15</f>
        <v>21</v>
      </c>
      <c r="L30" s="626">
        <f t="shared" ref="L30:M30" si="6">L27+L22+L15</f>
        <v>78794400</v>
      </c>
      <c r="M30" s="626">
        <f t="shared" si="6"/>
        <v>41198100</v>
      </c>
      <c r="N30" s="626">
        <f>N27+N22+N15</f>
        <v>119992500</v>
      </c>
    </row>
    <row r="31" spans="2:14">
      <c r="B31" s="31"/>
      <c r="C31" s="40"/>
      <c r="D31" s="384"/>
      <c r="E31" s="384"/>
      <c r="F31" s="384"/>
      <c r="G31" s="384"/>
      <c r="H31" s="384"/>
      <c r="I31" s="384"/>
      <c r="J31" s="384"/>
      <c r="K31" s="385"/>
      <c r="L31" s="386"/>
      <c r="M31" s="386"/>
      <c r="N31" s="387"/>
    </row>
    <row r="32" spans="2:14">
      <c r="B32" s="31" t="s">
        <v>168</v>
      </c>
      <c r="C32" s="41" t="s">
        <v>226</v>
      </c>
      <c r="D32" s="93"/>
      <c r="E32" s="93"/>
      <c r="F32" s="94"/>
      <c r="G32" s="384"/>
      <c r="H32" s="384"/>
      <c r="I32" s="94"/>
      <c r="J32" s="94"/>
      <c r="K32" s="384"/>
      <c r="L32" s="1066"/>
      <c r="M32" s="1066"/>
      <c r="N32" s="1068"/>
    </row>
    <row r="33" spans="2:14">
      <c r="B33" s="31"/>
      <c r="C33" s="40"/>
      <c r="D33" s="384"/>
      <c r="E33" s="384"/>
      <c r="F33" s="384"/>
      <c r="G33" s="384"/>
      <c r="H33" s="384"/>
      <c r="I33" s="384"/>
      <c r="J33" s="384"/>
      <c r="K33" s="384"/>
      <c r="L33" s="386"/>
      <c r="M33" s="386"/>
      <c r="N33" s="388"/>
    </row>
    <row r="34" spans="2:14">
      <c r="B34" s="55">
        <v>21010103</v>
      </c>
      <c r="C34" s="57" t="s">
        <v>224</v>
      </c>
      <c r="D34" s="93"/>
      <c r="E34" s="93"/>
      <c r="F34" s="93"/>
      <c r="G34" s="1066"/>
      <c r="H34" s="1066"/>
      <c r="I34" s="1066"/>
      <c r="J34" s="1066"/>
      <c r="K34" s="1066"/>
      <c r="L34" s="1066"/>
      <c r="M34" s="1066"/>
      <c r="N34" s="1068"/>
    </row>
    <row r="35" spans="2:14">
      <c r="B35" s="31"/>
      <c r="C35" s="40"/>
      <c r="D35" s="384"/>
      <c r="E35" s="384"/>
      <c r="F35" s="384"/>
      <c r="G35" s="384"/>
      <c r="H35" s="384"/>
      <c r="I35" s="384"/>
      <c r="J35" s="384"/>
      <c r="K35" s="385"/>
      <c r="L35" s="386"/>
      <c r="M35" s="386"/>
      <c r="N35" s="388"/>
    </row>
    <row r="36" spans="2:14" ht="28.5">
      <c r="B36" s="161" t="s">
        <v>161</v>
      </c>
      <c r="C36" s="41" t="s">
        <v>225</v>
      </c>
      <c r="D36" s="52"/>
      <c r="E36" s="52"/>
      <c r="F36" s="52"/>
      <c r="G36" s="52"/>
      <c r="H36" s="52"/>
      <c r="I36" s="52"/>
      <c r="J36" s="52"/>
      <c r="K36" s="1069"/>
      <c r="L36" s="86" t="s">
        <v>247</v>
      </c>
      <c r="M36" s="86" t="s">
        <v>248</v>
      </c>
      <c r="N36" s="1070"/>
    </row>
    <row r="37" spans="2:14">
      <c r="B37" s="31" t="s">
        <v>163</v>
      </c>
      <c r="C37" s="42" t="s">
        <v>164</v>
      </c>
      <c r="D37" s="93">
        <v>0</v>
      </c>
      <c r="E37" s="93">
        <v>0</v>
      </c>
      <c r="F37" s="33"/>
      <c r="G37" s="1071"/>
      <c r="H37" s="1071"/>
      <c r="I37" s="1066">
        <v>0</v>
      </c>
      <c r="J37" s="1066">
        <v>0</v>
      </c>
      <c r="K37" s="37"/>
      <c r="L37" s="38"/>
      <c r="M37" s="100">
        <f>ROUNDUP((10%*L30),-1)</f>
        <v>7879440</v>
      </c>
      <c r="N37" s="1072">
        <f>$M37</f>
        <v>7879440</v>
      </c>
    </row>
    <row r="38" spans="2:14">
      <c r="B38" s="31" t="s">
        <v>165</v>
      </c>
      <c r="C38" s="42" t="s">
        <v>166</v>
      </c>
      <c r="D38" s="93">
        <v>0</v>
      </c>
      <c r="E38" s="93">
        <v>0</v>
      </c>
      <c r="F38" s="33">
        <v>0</v>
      </c>
      <c r="G38" s="1071">
        <v>0</v>
      </c>
      <c r="H38" s="1071">
        <v>0</v>
      </c>
      <c r="I38" s="1066">
        <v>0</v>
      </c>
      <c r="J38" s="1066">
        <v>0</v>
      </c>
      <c r="K38" s="37"/>
      <c r="L38" s="1073">
        <v>0</v>
      </c>
      <c r="M38" s="100">
        <f t="shared" ref="M38:M46" si="7">ROUNDUP(($L38*$O$6),-1)</f>
        <v>0</v>
      </c>
      <c r="N38" s="1072">
        <f t="shared" ref="N38:N46" si="8">$M38</f>
        <v>0</v>
      </c>
    </row>
    <row r="39" spans="2:14">
      <c r="B39" s="31" t="s">
        <v>239</v>
      </c>
      <c r="C39" s="42" t="s">
        <v>231</v>
      </c>
      <c r="D39" s="33"/>
      <c r="E39" s="33"/>
      <c r="F39" s="33"/>
      <c r="G39" s="1071"/>
      <c r="H39" s="1071"/>
      <c r="I39" s="1071"/>
      <c r="J39" s="1071"/>
      <c r="K39" s="1071"/>
      <c r="L39" s="1073">
        <v>0</v>
      </c>
      <c r="M39" s="100">
        <f t="shared" si="7"/>
        <v>0</v>
      </c>
      <c r="N39" s="1072">
        <f t="shared" si="8"/>
        <v>0</v>
      </c>
    </row>
    <row r="40" spans="2:14">
      <c r="B40" s="31" t="s">
        <v>240</v>
      </c>
      <c r="C40" s="42" t="s">
        <v>232</v>
      </c>
      <c r="D40" s="33"/>
      <c r="E40" s="33"/>
      <c r="F40" s="33"/>
      <c r="G40" s="1071"/>
      <c r="H40" s="1071"/>
      <c r="I40" s="1071"/>
      <c r="J40" s="1071"/>
      <c r="K40" s="1071"/>
      <c r="L40" s="1073">
        <v>0</v>
      </c>
      <c r="M40" s="100">
        <f t="shared" si="7"/>
        <v>0</v>
      </c>
      <c r="N40" s="1072">
        <f t="shared" si="8"/>
        <v>0</v>
      </c>
    </row>
    <row r="41" spans="2:14">
      <c r="B41" s="31" t="s">
        <v>241</v>
      </c>
      <c r="C41" s="42" t="s">
        <v>233</v>
      </c>
      <c r="D41" s="33"/>
      <c r="E41" s="33"/>
      <c r="F41" s="33"/>
      <c r="G41" s="1071"/>
      <c r="H41" s="1071"/>
      <c r="I41" s="1071"/>
      <c r="J41" s="1071"/>
      <c r="K41" s="1071"/>
      <c r="L41" s="1073">
        <v>0</v>
      </c>
      <c r="M41" s="100">
        <f t="shared" si="7"/>
        <v>0</v>
      </c>
      <c r="N41" s="1072">
        <f t="shared" si="8"/>
        <v>0</v>
      </c>
    </row>
    <row r="42" spans="2:14">
      <c r="B42" s="31" t="s">
        <v>242</v>
      </c>
      <c r="C42" s="42" t="s">
        <v>177</v>
      </c>
      <c r="D42" s="33"/>
      <c r="E42" s="33"/>
      <c r="F42" s="33"/>
      <c r="G42" s="1071"/>
      <c r="H42" s="1071"/>
      <c r="I42" s="1071"/>
      <c r="J42" s="1071"/>
      <c r="K42" s="1071"/>
      <c r="L42" s="1073">
        <v>0</v>
      </c>
      <c r="M42" s="100">
        <f t="shared" si="7"/>
        <v>0</v>
      </c>
      <c r="N42" s="1072">
        <f t="shared" si="8"/>
        <v>0</v>
      </c>
    </row>
    <row r="43" spans="2:14">
      <c r="B43" s="31" t="s">
        <v>243</v>
      </c>
      <c r="C43" s="42" t="s">
        <v>234</v>
      </c>
      <c r="D43" s="33"/>
      <c r="E43" s="33"/>
      <c r="F43" s="33"/>
      <c r="G43" s="1071"/>
      <c r="H43" s="1071"/>
      <c r="I43" s="1071"/>
      <c r="J43" s="1071"/>
      <c r="K43" s="1071"/>
      <c r="L43" s="1073">
        <v>0</v>
      </c>
      <c r="M43" s="100">
        <f t="shared" si="7"/>
        <v>0</v>
      </c>
      <c r="N43" s="1072">
        <f t="shared" si="8"/>
        <v>0</v>
      </c>
    </row>
    <row r="44" spans="2:14">
      <c r="B44" s="31" t="s">
        <v>244</v>
      </c>
      <c r="C44" s="42" t="s">
        <v>235</v>
      </c>
      <c r="D44" s="33"/>
      <c r="E44" s="33"/>
      <c r="F44" s="33"/>
      <c r="G44" s="1071"/>
      <c r="H44" s="1071"/>
      <c r="I44" s="1071"/>
      <c r="J44" s="1071"/>
      <c r="K44" s="1071"/>
      <c r="L44" s="1073">
        <v>0</v>
      </c>
      <c r="M44" s="100">
        <f t="shared" si="7"/>
        <v>0</v>
      </c>
      <c r="N44" s="1072">
        <f t="shared" si="8"/>
        <v>0</v>
      </c>
    </row>
    <row r="45" spans="2:14">
      <c r="B45" s="31" t="s">
        <v>245</v>
      </c>
      <c r="C45" s="42" t="s">
        <v>236</v>
      </c>
      <c r="D45" s="33"/>
      <c r="E45" s="33"/>
      <c r="F45" s="52"/>
      <c r="G45" s="1071"/>
      <c r="H45" s="1074"/>
      <c r="I45" s="1071"/>
      <c r="J45" s="1071"/>
      <c r="K45" s="1074"/>
      <c r="L45" s="1073">
        <v>0</v>
      </c>
      <c r="M45" s="100">
        <f t="shared" si="7"/>
        <v>0</v>
      </c>
      <c r="N45" s="1072">
        <f t="shared" si="8"/>
        <v>0</v>
      </c>
    </row>
    <row r="46" spans="2:14">
      <c r="B46" s="31" t="s">
        <v>246</v>
      </c>
      <c r="C46" s="42" t="s">
        <v>237</v>
      </c>
      <c r="D46" s="33"/>
      <c r="E46" s="33"/>
      <c r="F46" s="52"/>
      <c r="G46" s="1071"/>
      <c r="H46" s="1074"/>
      <c r="I46" s="1071"/>
      <c r="J46" s="1071"/>
      <c r="K46" s="1074"/>
      <c r="L46" s="1073"/>
      <c r="M46" s="100">
        <f t="shared" si="7"/>
        <v>0</v>
      </c>
      <c r="N46" s="1072">
        <f t="shared" si="8"/>
        <v>0</v>
      </c>
    </row>
    <row r="47" spans="2:14">
      <c r="B47" s="31"/>
      <c r="C47" s="42"/>
      <c r="D47" s="33"/>
      <c r="E47" s="33"/>
      <c r="F47" s="50"/>
      <c r="G47" s="1071"/>
      <c r="H47" s="1074"/>
      <c r="I47" s="1071"/>
      <c r="J47" s="1071"/>
      <c r="K47" s="1074"/>
      <c r="L47" s="1075"/>
      <c r="M47" s="100"/>
      <c r="N47" s="1072"/>
    </row>
    <row r="48" spans="2:14">
      <c r="B48" s="31"/>
      <c r="C48" s="43" t="s">
        <v>167</v>
      </c>
      <c r="D48" s="116">
        <f>SUM(D37:D47)</f>
        <v>0</v>
      </c>
      <c r="E48" s="116">
        <f>SUM(E37:E47)</f>
        <v>0</v>
      </c>
      <c r="F48" s="116">
        <f t="shared" ref="F48:N48" si="9">SUM(F37:F47)</f>
        <v>0</v>
      </c>
      <c r="G48" s="116">
        <f>SUM(G37:G47)</f>
        <v>0</v>
      </c>
      <c r="H48" s="116">
        <f t="shared" si="9"/>
        <v>0</v>
      </c>
      <c r="I48" s="116">
        <f>SUM(I37:I47)</f>
        <v>0</v>
      </c>
      <c r="J48" s="116">
        <f t="shared" si="9"/>
        <v>0</v>
      </c>
      <c r="K48" s="112"/>
      <c r="L48" s="112">
        <f>SUM(L37:L47)</f>
        <v>0</v>
      </c>
      <c r="M48" s="112">
        <f t="shared" si="9"/>
        <v>7879440</v>
      </c>
      <c r="N48" s="110">
        <f t="shared" si="9"/>
        <v>7879440</v>
      </c>
    </row>
    <row r="49" spans="2:15">
      <c r="B49" s="31"/>
      <c r="C49" s="43"/>
      <c r="D49" s="116"/>
      <c r="E49" s="116"/>
      <c r="F49" s="116"/>
      <c r="G49" s="117"/>
      <c r="H49" s="117"/>
      <c r="I49" s="119"/>
      <c r="J49" s="118"/>
      <c r="K49" s="120"/>
      <c r="L49" s="115"/>
      <c r="M49" s="113"/>
      <c r="N49" s="108"/>
    </row>
    <row r="50" spans="2:15" ht="15" thickBot="1">
      <c r="B50" s="48"/>
      <c r="C50" s="49" t="s">
        <v>170</v>
      </c>
      <c r="D50" s="121">
        <f>D30+D32+D34+D48</f>
        <v>0</v>
      </c>
      <c r="E50" s="121">
        <f>E30+E32+E34+E48</f>
        <v>0</v>
      </c>
      <c r="F50" s="121">
        <f t="shared" ref="F50:M50" si="10">F30+F32+F34+F48</f>
        <v>0</v>
      </c>
      <c r="G50" s="762">
        <f>G30+G32+G34+G48</f>
        <v>64</v>
      </c>
      <c r="H50" s="762">
        <f t="shared" si="10"/>
        <v>32</v>
      </c>
      <c r="I50" s="121">
        <f>I30+I32+I34+I48</f>
        <v>131056860</v>
      </c>
      <c r="J50" s="121">
        <f t="shared" si="10"/>
        <v>25301493.834345002</v>
      </c>
      <c r="K50" s="122">
        <f>K30+K32+K34+K48</f>
        <v>21</v>
      </c>
      <c r="L50" s="114">
        <f>L30+L32+L34</f>
        <v>78794400</v>
      </c>
      <c r="M50" s="114">
        <f t="shared" si="10"/>
        <v>49077540</v>
      </c>
      <c r="N50" s="111">
        <f>(N30+N32+N34+N48)</f>
        <v>127871940</v>
      </c>
      <c r="O50" s="170"/>
    </row>
    <row r="52" spans="2:15" ht="18">
      <c r="I52" s="739">
        <v>10</v>
      </c>
      <c r="J52" s="738"/>
      <c r="N52" s="65"/>
      <c r="O52" s="87"/>
    </row>
    <row r="54" spans="2:15">
      <c r="C54" s="175" t="s">
        <v>268</v>
      </c>
      <c r="D54" s="175"/>
      <c r="N54" s="85"/>
    </row>
  </sheetData>
  <sheetProtection sheet="1" objects="1" scenarios="1" formatColumns="0"/>
  <mergeCells count="5">
    <mergeCell ref="F1:J1"/>
    <mergeCell ref="D6:F6"/>
    <mergeCell ref="B2:N2"/>
    <mergeCell ref="B4:N4"/>
    <mergeCell ref="F3:J3"/>
  </mergeCells>
  <printOptions horizontalCentered="1"/>
  <pageMargins left="0.25" right="0.25" top="0.75" bottom="0.75" header="0.3" footer="0.3"/>
  <pageSetup paperSize="5" scale="56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0"/>
  <sheetViews>
    <sheetView view="pageBreakPreview" zoomScale="124" zoomScaleNormal="112" zoomScaleSheetLayoutView="124" workbookViewId="0">
      <pane xSplit="1" ySplit="6" topLeftCell="B13" activePane="bottomRight" state="frozen"/>
      <selection activeCell="F15" sqref="F15"/>
      <selection pane="topRight" activeCell="F15" sqref="F15"/>
      <selection pane="bottomLeft" activeCell="F15" sqref="F15"/>
      <selection pane="bottomRight" activeCell="S22" sqref="S22"/>
    </sheetView>
  </sheetViews>
  <sheetFormatPr defaultRowHeight="12.75"/>
  <cols>
    <col min="1" max="1" width="6.28515625" style="126" customWidth="1"/>
    <col min="2" max="2" width="4.28515625" style="126" customWidth="1"/>
    <col min="3" max="4" width="4.140625" style="126" customWidth="1"/>
    <col min="5" max="5" width="4" style="126" customWidth="1"/>
    <col min="6" max="6" width="3.85546875" style="126" customWidth="1"/>
    <col min="7" max="7" width="3.7109375" style="126" customWidth="1"/>
    <col min="8" max="8" width="3.85546875" style="126" customWidth="1"/>
    <col min="9" max="9" width="3.5703125" style="126" customWidth="1"/>
    <col min="10" max="10" width="3.7109375" style="126" customWidth="1"/>
    <col min="11" max="11" width="3.85546875" style="126" customWidth="1"/>
    <col min="12" max="12" width="4" style="126" customWidth="1"/>
    <col min="13" max="13" width="3.7109375" style="126" customWidth="1"/>
    <col min="14" max="14" width="4.140625" style="126" customWidth="1"/>
    <col min="15" max="15" width="4" style="126" customWidth="1"/>
    <col min="16" max="16" width="4.28515625" style="126" customWidth="1"/>
    <col min="17" max="17" width="4.7109375" style="126" customWidth="1"/>
    <col min="18" max="18" width="6.42578125" style="126" customWidth="1"/>
    <col min="19" max="19" width="12.28515625" style="126" customWidth="1"/>
    <col min="20" max="20" width="10.28515625" style="126" customWidth="1"/>
    <col min="21" max="22" width="12.140625" style="126" bestFit="1" customWidth="1"/>
    <col min="23" max="23" width="10.5703125" style="126" bestFit="1" customWidth="1"/>
    <col min="24" max="24" width="10.7109375" style="126" customWidth="1"/>
    <col min="25" max="25" width="10.42578125" style="126" customWidth="1"/>
    <col min="26" max="26" width="11.140625" style="126" bestFit="1" customWidth="1"/>
    <col min="27" max="27" width="12.5703125" style="126" customWidth="1"/>
    <col min="28" max="28" width="9.85546875" style="126" customWidth="1"/>
    <col min="29" max="29" width="8.28515625" style="126" customWidth="1"/>
    <col min="30" max="30" width="12.85546875" style="126" bestFit="1" customWidth="1"/>
    <col min="31" max="31" width="11.85546875" style="126" bestFit="1" customWidth="1"/>
    <col min="32" max="42" width="10.140625" style="126" bestFit="1" customWidth="1"/>
    <col min="43" max="16384" width="9.140625" style="126"/>
  </cols>
  <sheetData>
    <row r="1" spans="1:35" ht="27.75"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189" t="s">
        <v>230</v>
      </c>
      <c r="T1" s="1189"/>
      <c r="U1" s="1189"/>
      <c r="V1" s="1189"/>
      <c r="W1" s="1189"/>
      <c r="X1" s="1189"/>
      <c r="Y1" s="125"/>
      <c r="Z1" s="125"/>
      <c r="AA1" s="125"/>
      <c r="AB1" s="125"/>
      <c r="AC1" s="125"/>
      <c r="AD1" s="125"/>
    </row>
    <row r="2" spans="1:35" ht="23.25"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S2" s="1163" t="s">
        <v>291</v>
      </c>
      <c r="T2" s="1163"/>
      <c r="U2" s="1163"/>
      <c r="V2" s="1163"/>
      <c r="W2" s="1163"/>
      <c r="X2" s="1163"/>
      <c r="Y2" s="128"/>
      <c r="Z2" s="128"/>
      <c r="AA2" s="128"/>
      <c r="AB2" s="128"/>
      <c r="AC2" s="128"/>
      <c r="AD2" s="128"/>
    </row>
    <row r="3" spans="1:35" ht="15" hidden="1">
      <c r="AA3" s="130"/>
      <c r="AB3" s="130"/>
      <c r="AC3" s="130"/>
      <c r="AD3" s="1188" t="s">
        <v>369</v>
      </c>
      <c r="AE3" s="1188"/>
      <c r="AF3" s="1188"/>
      <c r="AH3" s="130"/>
      <c r="AI3" s="130"/>
    </row>
    <row r="4" spans="1:35" ht="18">
      <c r="B4" s="131"/>
      <c r="M4" s="968"/>
      <c r="N4" s="968"/>
      <c r="O4" s="968"/>
      <c r="P4" s="968"/>
      <c r="Q4" s="968"/>
      <c r="R4" s="968"/>
      <c r="S4" s="969" t="s">
        <v>737</v>
      </c>
      <c r="T4" s="969"/>
      <c r="U4" s="969"/>
      <c r="V4" s="969"/>
      <c r="W4" s="969"/>
      <c r="X4" s="968"/>
      <c r="Y4" s="968"/>
      <c r="Z4" s="968"/>
      <c r="AA4" s="130"/>
      <c r="AB4" s="132"/>
      <c r="AC4" s="130"/>
      <c r="AD4" s="130"/>
    </row>
    <row r="5" spans="1:35">
      <c r="A5" s="133" t="s">
        <v>175</v>
      </c>
      <c r="B5" s="134" t="s">
        <v>290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6"/>
      <c r="S5" s="137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9"/>
    </row>
    <row r="6" spans="1:35" ht="37.5" customHeight="1">
      <c r="A6" s="133" t="s">
        <v>176</v>
      </c>
      <c r="B6" s="140">
        <v>1</v>
      </c>
      <c r="C6" s="140">
        <v>2</v>
      </c>
      <c r="D6" s="140">
        <v>3</v>
      </c>
      <c r="E6" s="140">
        <v>4</v>
      </c>
      <c r="F6" s="140">
        <v>5</v>
      </c>
      <c r="G6" s="140">
        <v>6</v>
      </c>
      <c r="H6" s="140">
        <v>7</v>
      </c>
      <c r="I6" s="140">
        <v>8</v>
      </c>
      <c r="J6" s="140">
        <v>9</v>
      </c>
      <c r="K6" s="140">
        <v>10</v>
      </c>
      <c r="L6" s="140">
        <v>11</v>
      </c>
      <c r="M6" s="140">
        <v>12</v>
      </c>
      <c r="N6" s="140">
        <v>13</v>
      </c>
      <c r="O6" s="140">
        <v>14</v>
      </c>
      <c r="P6" s="140">
        <v>15</v>
      </c>
      <c r="Q6" s="141" t="s">
        <v>177</v>
      </c>
      <c r="R6" s="142" t="s">
        <v>129</v>
      </c>
      <c r="S6" s="143" t="s">
        <v>178</v>
      </c>
      <c r="T6" s="143" t="s">
        <v>179</v>
      </c>
      <c r="U6" s="143" t="s">
        <v>180</v>
      </c>
      <c r="V6" s="143" t="s">
        <v>181</v>
      </c>
      <c r="W6" s="143" t="s">
        <v>182</v>
      </c>
      <c r="X6" s="144" t="s">
        <v>183</v>
      </c>
      <c r="Y6" s="143" t="s">
        <v>184</v>
      </c>
      <c r="Z6" s="144" t="s">
        <v>269</v>
      </c>
      <c r="AA6" s="144" t="s">
        <v>354</v>
      </c>
      <c r="AB6" s="144" t="s">
        <v>185</v>
      </c>
      <c r="AC6" s="144" t="s">
        <v>186</v>
      </c>
      <c r="AD6" s="144" t="s">
        <v>187</v>
      </c>
    </row>
    <row r="7" spans="1:35">
      <c r="A7" s="140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145"/>
      <c r="S7" s="373"/>
      <c r="T7" s="990"/>
      <c r="U7" s="990"/>
      <c r="V7" s="990"/>
      <c r="W7" s="990"/>
      <c r="X7" s="990"/>
      <c r="Y7" s="990"/>
      <c r="Z7" s="990"/>
      <c r="AA7" s="989"/>
      <c r="AB7" s="989"/>
      <c r="AC7" s="989"/>
      <c r="AD7" s="989">
        <f t="shared" ref="AD7:AD23" si="0">SUM(S7:AC7)</f>
        <v>0</v>
      </c>
    </row>
    <row r="8" spans="1:35">
      <c r="A8" s="140">
        <v>2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145"/>
      <c r="S8" s="373"/>
      <c r="T8" s="990"/>
      <c r="U8" s="990"/>
      <c r="V8" s="990"/>
      <c r="W8" s="990"/>
      <c r="X8" s="990"/>
      <c r="Y8" s="990"/>
      <c r="Z8" s="990"/>
      <c r="AA8" s="989"/>
      <c r="AB8" s="989"/>
      <c r="AC8" s="989"/>
      <c r="AD8" s="989">
        <f t="shared" si="0"/>
        <v>0</v>
      </c>
    </row>
    <row r="9" spans="1:35">
      <c r="A9" s="140">
        <v>3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145"/>
      <c r="S9" s="373"/>
      <c r="T9" s="990"/>
      <c r="U9" s="990"/>
      <c r="V9" s="990"/>
      <c r="W9" s="990"/>
      <c r="X9" s="990"/>
      <c r="Y9" s="990"/>
      <c r="Z9" s="990"/>
      <c r="AA9" s="989"/>
      <c r="AB9" s="989"/>
      <c r="AC9" s="989"/>
      <c r="AD9" s="989">
        <f t="shared" si="0"/>
        <v>0</v>
      </c>
    </row>
    <row r="10" spans="1:35">
      <c r="A10" s="140">
        <v>4</v>
      </c>
      <c r="B10" s="63"/>
      <c r="C10" s="63"/>
      <c r="D10" s="63"/>
      <c r="E10" s="63">
        <v>1</v>
      </c>
      <c r="F10" s="63"/>
      <c r="G10" s="63">
        <v>1</v>
      </c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145">
        <f t="shared" ref="R10:R23" si="1">SUM(B10:Q10)</f>
        <v>2</v>
      </c>
      <c r="S10" s="373">
        <v>47500</v>
      </c>
      <c r="T10" s="990"/>
      <c r="U10" s="990"/>
      <c r="V10" s="990"/>
      <c r="W10" s="990"/>
      <c r="X10" s="990"/>
      <c r="Y10" s="990"/>
      <c r="Z10" s="990"/>
      <c r="AA10" s="989">
        <v>19570</v>
      </c>
      <c r="AB10" s="989"/>
      <c r="AC10" s="989"/>
      <c r="AD10" s="989">
        <f t="shared" si="0"/>
        <v>67070</v>
      </c>
      <c r="AE10" s="147"/>
    </row>
    <row r="11" spans="1:35">
      <c r="A11" s="140">
        <v>5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145">
        <f t="shared" si="1"/>
        <v>0</v>
      </c>
      <c r="S11" s="373"/>
      <c r="T11" s="990"/>
      <c r="U11" s="990"/>
      <c r="V11" s="990"/>
      <c r="W11" s="990"/>
      <c r="X11" s="990"/>
      <c r="Y11" s="990"/>
      <c r="Z11" s="990"/>
      <c r="AA11" s="989"/>
      <c r="AB11" s="989"/>
      <c r="AC11" s="989"/>
      <c r="AD11" s="989">
        <f t="shared" si="0"/>
        <v>0</v>
      </c>
    </row>
    <row r="12" spans="1:35">
      <c r="A12" s="140">
        <v>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145">
        <f t="shared" si="1"/>
        <v>0</v>
      </c>
      <c r="S12" s="373"/>
      <c r="T12" s="990"/>
      <c r="U12" s="990"/>
      <c r="V12" s="990"/>
      <c r="W12" s="990"/>
      <c r="X12" s="990"/>
      <c r="Y12" s="990"/>
      <c r="Z12" s="990"/>
      <c r="AA12" s="989"/>
      <c r="AB12" s="989"/>
      <c r="AC12" s="989"/>
      <c r="AD12" s="989">
        <f t="shared" si="0"/>
        <v>0</v>
      </c>
    </row>
    <row r="13" spans="1:35">
      <c r="A13" s="140">
        <v>7</v>
      </c>
      <c r="B13" s="63"/>
      <c r="C13" s="63"/>
      <c r="D13" s="63"/>
      <c r="E13" s="63">
        <v>1</v>
      </c>
      <c r="F13" s="63"/>
      <c r="G13" s="63"/>
      <c r="H13" s="63"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145">
        <f t="shared" si="1"/>
        <v>2</v>
      </c>
      <c r="S13" s="373">
        <v>107270</v>
      </c>
      <c r="T13" s="990"/>
      <c r="U13" s="990"/>
      <c r="V13" s="990"/>
      <c r="W13" s="990"/>
      <c r="X13" s="990"/>
      <c r="Y13" s="990"/>
      <c r="Z13" s="990"/>
      <c r="AA13" s="989">
        <v>30275</v>
      </c>
      <c r="AB13" s="989"/>
      <c r="AC13" s="989"/>
      <c r="AD13" s="989">
        <f t="shared" si="0"/>
        <v>137545</v>
      </c>
    </row>
    <row r="14" spans="1:35">
      <c r="A14" s="140">
        <v>8</v>
      </c>
      <c r="B14" s="63"/>
      <c r="C14" s="63"/>
      <c r="D14" s="63"/>
      <c r="E14" s="63">
        <v>2</v>
      </c>
      <c r="F14" s="63"/>
      <c r="G14" s="63">
        <v>1</v>
      </c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145">
        <f t="shared" si="1"/>
        <v>3</v>
      </c>
      <c r="S14" s="373">
        <v>240400</v>
      </c>
      <c r="T14" s="990"/>
      <c r="U14" s="990"/>
      <c r="V14" s="990"/>
      <c r="W14" s="990"/>
      <c r="X14" s="990"/>
      <c r="Y14" s="990"/>
      <c r="Z14" s="990"/>
      <c r="AA14" s="989">
        <v>78545</v>
      </c>
      <c r="AB14" s="989"/>
      <c r="AC14" s="989"/>
      <c r="AD14" s="989">
        <f t="shared" si="0"/>
        <v>318945</v>
      </c>
    </row>
    <row r="15" spans="1:35">
      <c r="A15" s="140">
        <v>9</v>
      </c>
      <c r="B15" s="63"/>
      <c r="C15" s="63"/>
      <c r="D15" s="63"/>
      <c r="E15" s="63"/>
      <c r="F15" s="63">
        <v>1</v>
      </c>
      <c r="G15" s="63"/>
      <c r="H15" s="63"/>
      <c r="I15" s="63">
        <v>1</v>
      </c>
      <c r="J15" s="63"/>
      <c r="K15" s="63"/>
      <c r="L15" s="63"/>
      <c r="M15" s="63"/>
      <c r="N15" s="63"/>
      <c r="O15" s="63"/>
      <c r="P15" s="63"/>
      <c r="Q15" s="63"/>
      <c r="R15" s="145">
        <f t="shared" si="1"/>
        <v>2</v>
      </c>
      <c r="S15" s="373">
        <v>197000</v>
      </c>
      <c r="T15" s="990"/>
      <c r="U15" s="990"/>
      <c r="V15" s="990"/>
      <c r="W15" s="990"/>
      <c r="X15" s="990"/>
      <c r="Y15" s="990"/>
      <c r="Z15" s="990"/>
      <c r="AA15" s="989">
        <v>49375</v>
      </c>
      <c r="AB15" s="989"/>
      <c r="AC15" s="989"/>
      <c r="AD15" s="989">
        <f t="shared" si="0"/>
        <v>246375</v>
      </c>
    </row>
    <row r="16" spans="1:35">
      <c r="A16" s="140">
        <v>10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145">
        <f t="shared" si="1"/>
        <v>0</v>
      </c>
      <c r="S16" s="373">
        <v>201360</v>
      </c>
      <c r="T16" s="990"/>
      <c r="U16" s="990"/>
      <c r="V16" s="990"/>
      <c r="W16" s="990"/>
      <c r="X16" s="990"/>
      <c r="Y16" s="990"/>
      <c r="Z16" s="990"/>
      <c r="AA16" s="989">
        <v>90305</v>
      </c>
      <c r="AB16" s="989"/>
      <c r="AC16" s="989"/>
      <c r="AD16" s="989">
        <f>SUM(S16:AC16)</f>
        <v>291665</v>
      </c>
    </row>
    <row r="17" spans="1:30" s="148" customFormat="1" ht="15">
      <c r="A17" s="140">
        <v>12</v>
      </c>
      <c r="B17" s="63"/>
      <c r="C17" s="63"/>
      <c r="D17" s="63"/>
      <c r="E17" s="63"/>
      <c r="F17" s="63"/>
      <c r="G17" s="63"/>
      <c r="H17" s="63"/>
      <c r="I17" s="63">
        <v>1</v>
      </c>
      <c r="J17" s="63"/>
      <c r="K17" s="63"/>
      <c r="L17" s="63">
        <v>1</v>
      </c>
      <c r="M17" s="63"/>
      <c r="N17" s="63"/>
      <c r="O17" s="63"/>
      <c r="P17" s="63"/>
      <c r="Q17" s="63"/>
      <c r="R17" s="145">
        <f t="shared" si="1"/>
        <v>2</v>
      </c>
      <c r="S17" s="373">
        <v>997180</v>
      </c>
      <c r="T17" s="990"/>
      <c r="U17" s="990"/>
      <c r="V17" s="990"/>
      <c r="W17" s="990"/>
      <c r="X17" s="990"/>
      <c r="Y17" s="990"/>
      <c r="Z17" s="990"/>
      <c r="AA17" s="989">
        <v>442445</v>
      </c>
      <c r="AB17" s="989"/>
      <c r="AC17" s="989"/>
      <c r="AD17" s="989">
        <f t="shared" si="0"/>
        <v>1439625</v>
      </c>
    </row>
    <row r="18" spans="1:30" s="148" customFormat="1" ht="15">
      <c r="A18" s="140">
        <v>13</v>
      </c>
      <c r="B18" s="63"/>
      <c r="C18" s="63"/>
      <c r="D18" s="63"/>
      <c r="E18" s="63"/>
      <c r="F18" s="63">
        <v>1</v>
      </c>
      <c r="G18" s="63"/>
      <c r="H18" s="63"/>
      <c r="I18" s="63"/>
      <c r="J18" s="63">
        <v>2</v>
      </c>
      <c r="K18" s="63">
        <v>1</v>
      </c>
      <c r="L18" s="63"/>
      <c r="M18" s="63"/>
      <c r="N18" s="63"/>
      <c r="O18" s="63"/>
      <c r="P18" s="63"/>
      <c r="Q18" s="63"/>
      <c r="R18" s="145">
        <f t="shared" si="1"/>
        <v>4</v>
      </c>
      <c r="S18" s="373">
        <v>644480</v>
      </c>
      <c r="T18" s="990"/>
      <c r="U18" s="990"/>
      <c r="V18" s="990"/>
      <c r="W18" s="990"/>
      <c r="X18" s="990"/>
      <c r="Y18" s="990"/>
      <c r="Z18" s="990"/>
      <c r="AA18" s="989">
        <v>193625</v>
      </c>
      <c r="AB18" s="989"/>
      <c r="AC18" s="989"/>
      <c r="AD18" s="989">
        <f t="shared" si="0"/>
        <v>838105</v>
      </c>
    </row>
    <row r="19" spans="1:30" s="148" customFormat="1" ht="15">
      <c r="A19" s="140">
        <v>14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>
        <v>3</v>
      </c>
      <c r="M19" s="63"/>
      <c r="N19" s="63"/>
      <c r="O19" s="63"/>
      <c r="P19" s="63"/>
      <c r="Q19" s="63"/>
      <c r="R19" s="145">
        <f t="shared" si="1"/>
        <v>3</v>
      </c>
      <c r="S19" s="373">
        <v>624420</v>
      </c>
      <c r="T19" s="990"/>
      <c r="U19" s="990"/>
      <c r="V19" s="990"/>
      <c r="W19" s="990"/>
      <c r="X19" s="990"/>
      <c r="Y19" s="990"/>
      <c r="Z19" s="990"/>
      <c r="AA19" s="989">
        <v>150245</v>
      </c>
      <c r="AB19" s="989"/>
      <c r="AC19" s="989"/>
      <c r="AD19" s="989">
        <f t="shared" si="0"/>
        <v>774665</v>
      </c>
    </row>
    <row r="20" spans="1:30" s="148" customFormat="1" ht="15">
      <c r="A20" s="140">
        <v>15</v>
      </c>
      <c r="B20" s="63"/>
      <c r="C20" s="63"/>
      <c r="D20" s="63"/>
      <c r="E20" s="63"/>
      <c r="F20" s="63">
        <v>3</v>
      </c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145">
        <f t="shared" si="1"/>
        <v>3</v>
      </c>
      <c r="S20" s="373">
        <v>755860</v>
      </c>
      <c r="T20" s="990"/>
      <c r="U20" s="990"/>
      <c r="V20" s="990"/>
      <c r="W20" s="990"/>
      <c r="X20" s="990"/>
      <c r="Y20" s="990"/>
      <c r="Z20" s="990"/>
      <c r="AA20" s="989">
        <v>256980</v>
      </c>
      <c r="AB20" s="989"/>
      <c r="AC20" s="989"/>
      <c r="AD20" s="989">
        <f t="shared" si="0"/>
        <v>1012840</v>
      </c>
    </row>
    <row r="21" spans="1:30" s="148" customFormat="1" ht="15">
      <c r="A21" s="140">
        <v>16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145">
        <f t="shared" si="1"/>
        <v>0</v>
      </c>
      <c r="S21" s="373">
        <v>2127330</v>
      </c>
      <c r="T21" s="990"/>
      <c r="U21" s="990"/>
      <c r="V21" s="990"/>
      <c r="W21" s="990"/>
      <c r="X21" s="990"/>
      <c r="Y21" s="990"/>
      <c r="Z21" s="990"/>
      <c r="AA21" s="989">
        <v>1374400</v>
      </c>
      <c r="AB21" s="989"/>
      <c r="AC21" s="989"/>
      <c r="AD21" s="989">
        <f t="shared" si="0"/>
        <v>3501730</v>
      </c>
    </row>
    <row r="22" spans="1:30" s="148" customFormat="1" ht="15">
      <c r="A22" s="140">
        <v>17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145">
        <f t="shared" si="1"/>
        <v>0</v>
      </c>
      <c r="S22" s="373">
        <v>623400</v>
      </c>
      <c r="T22" s="990"/>
      <c r="U22" s="990"/>
      <c r="V22" s="990"/>
      <c r="W22" s="990"/>
      <c r="X22" s="990"/>
      <c r="Y22" s="990"/>
      <c r="Z22" s="990"/>
      <c r="AA22" s="989">
        <v>747410</v>
      </c>
      <c r="AB22" s="989"/>
      <c r="AC22" s="989"/>
      <c r="AD22" s="989">
        <f>SUM(S22:AC22)</f>
        <v>1370810</v>
      </c>
    </row>
    <row r="23" spans="1:30" s="148" customFormat="1" ht="15">
      <c r="A23" s="149" t="s">
        <v>177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145">
        <f t="shared" si="1"/>
        <v>0</v>
      </c>
      <c r="S23" s="373"/>
      <c r="T23" s="990"/>
      <c r="U23" s="990"/>
      <c r="V23" s="990"/>
      <c r="W23" s="990"/>
      <c r="X23" s="990"/>
      <c r="Y23" s="990"/>
      <c r="Z23" s="990"/>
      <c r="AA23" s="169"/>
      <c r="AB23" s="169"/>
      <c r="AC23" s="169"/>
      <c r="AD23" s="991">
        <f t="shared" si="0"/>
        <v>0</v>
      </c>
    </row>
    <row r="24" spans="1:30" s="148" customFormat="1" ht="15">
      <c r="A24" s="331" t="s">
        <v>353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63"/>
      <c r="S24" s="314"/>
      <c r="T24" s="314"/>
      <c r="U24" s="314"/>
      <c r="V24" s="314"/>
      <c r="W24" s="314"/>
      <c r="X24" s="314"/>
      <c r="Y24" s="314"/>
      <c r="Z24" s="314"/>
      <c r="AA24" s="169"/>
      <c r="AB24" s="314"/>
      <c r="AC24" s="314"/>
      <c r="AD24" s="991">
        <f>SUM(AA24)</f>
        <v>0</v>
      </c>
    </row>
    <row r="25" spans="1:30" s="148" customFormat="1" ht="15">
      <c r="A25" s="149" t="s">
        <v>129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45">
        <f>SUM(R7:R24)</f>
        <v>21</v>
      </c>
      <c r="S25" s="146">
        <f>SUM(S7:S24)</f>
        <v>6566200</v>
      </c>
      <c r="T25" s="989">
        <f t="shared" ref="T25:Z25" si="2">SUM(T7:T24)</f>
        <v>0</v>
      </c>
      <c r="U25" s="989">
        <f t="shared" si="2"/>
        <v>0</v>
      </c>
      <c r="V25" s="989">
        <f t="shared" si="2"/>
        <v>0</v>
      </c>
      <c r="W25" s="989">
        <f t="shared" si="2"/>
        <v>0</v>
      </c>
      <c r="X25" s="989">
        <f t="shared" si="2"/>
        <v>0</v>
      </c>
      <c r="Y25" s="989">
        <f t="shared" si="2"/>
        <v>0</v>
      </c>
      <c r="Z25" s="989">
        <f t="shared" si="2"/>
        <v>0</v>
      </c>
      <c r="AA25" s="989"/>
      <c r="AB25" s="989">
        <f t="shared" ref="AB25:AC25" si="3">SUM(AB7:AB23)</f>
        <v>0</v>
      </c>
      <c r="AC25" s="989">
        <f t="shared" si="3"/>
        <v>0</v>
      </c>
      <c r="AD25" s="989">
        <f>SUM(AD7:AD24)</f>
        <v>9999375</v>
      </c>
    </row>
    <row r="26" spans="1:30" s="148" customFormat="1" ht="15">
      <c r="A26" s="126" t="s">
        <v>188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51" t="s">
        <v>189</v>
      </c>
      <c r="S26" s="152">
        <f>S25*12</f>
        <v>78794400</v>
      </c>
      <c r="T26" s="994">
        <f t="shared" ref="T26:AD26" si="4">T25*12</f>
        <v>0</v>
      </c>
      <c r="U26" s="994">
        <f t="shared" si="4"/>
        <v>0</v>
      </c>
      <c r="V26" s="994">
        <f t="shared" si="4"/>
        <v>0</v>
      </c>
      <c r="W26" s="994">
        <f t="shared" si="4"/>
        <v>0</v>
      </c>
      <c r="X26" s="994">
        <f t="shared" si="4"/>
        <v>0</v>
      </c>
      <c r="Y26" s="994">
        <f t="shared" si="4"/>
        <v>0</v>
      </c>
      <c r="Z26" s="994">
        <f t="shared" si="4"/>
        <v>0</v>
      </c>
      <c r="AA26" s="994">
        <f t="shared" si="4"/>
        <v>0</v>
      </c>
      <c r="AB26" s="994">
        <f t="shared" si="4"/>
        <v>0</v>
      </c>
      <c r="AC26" s="994">
        <f t="shared" si="4"/>
        <v>0</v>
      </c>
      <c r="AD26" s="994">
        <f t="shared" si="4"/>
        <v>119992500</v>
      </c>
    </row>
    <row r="27" spans="1:30" s="148" customFormat="1" ht="15">
      <c r="A27" s="126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9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</row>
    <row r="28" spans="1:30" s="148" customFormat="1" ht="15">
      <c r="A28" s="126"/>
      <c r="B28" s="315"/>
      <c r="C28" s="316"/>
      <c r="D28" s="316"/>
      <c r="E28" s="316"/>
      <c r="F28" s="316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S28" s="740"/>
      <c r="U28" s="320"/>
      <c r="V28" s="320"/>
      <c r="W28" s="320"/>
      <c r="X28" s="320"/>
      <c r="Y28" s="320"/>
      <c r="Z28" s="320"/>
      <c r="AA28" s="320"/>
      <c r="AB28" s="320"/>
      <c r="AC28" s="320"/>
      <c r="AD28" s="130"/>
    </row>
    <row r="29" spans="1:30" s="148" customFormat="1" ht="15">
      <c r="A29" s="126"/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22"/>
      <c r="S29" s="323"/>
      <c r="T29" s="323"/>
      <c r="U29" s="319"/>
      <c r="V29" s="320"/>
      <c r="W29" s="320"/>
      <c r="X29" s="320"/>
      <c r="Y29" s="320"/>
      <c r="Z29" s="320"/>
      <c r="AA29" s="320"/>
      <c r="AB29" s="320"/>
      <c r="AC29" s="320"/>
      <c r="AD29" s="130"/>
    </row>
    <row r="30" spans="1:30" s="148" customFormat="1" ht="15">
      <c r="A30" s="126"/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24"/>
      <c r="M30" s="315"/>
      <c r="N30" s="315"/>
      <c r="O30" s="315"/>
      <c r="P30" s="315"/>
      <c r="Q30" s="315"/>
      <c r="R30" s="322"/>
      <c r="S30" s="323"/>
      <c r="T30" s="323"/>
      <c r="U30" s="319"/>
      <c r="V30" s="320"/>
      <c r="W30" s="320"/>
      <c r="X30" s="320"/>
      <c r="Y30" s="320"/>
      <c r="Z30" s="320"/>
      <c r="AA30" s="320"/>
      <c r="AB30" s="320"/>
      <c r="AC30" s="320"/>
      <c r="AD30" s="130"/>
    </row>
    <row r="31" spans="1:30" s="148" customFormat="1" ht="15">
      <c r="A31" s="126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1150"/>
      <c r="M31" s="1150"/>
      <c r="N31" s="1150"/>
      <c r="O31" s="1150"/>
      <c r="P31" s="1150"/>
      <c r="Q31" s="1150"/>
      <c r="R31" s="1185"/>
      <c r="S31" s="1185"/>
      <c r="T31" s="325"/>
      <c r="U31" s="1184">
        <v>14</v>
      </c>
      <c r="V31" s="1184"/>
      <c r="W31" s="1184"/>
      <c r="X31" s="320"/>
      <c r="Y31" s="320"/>
      <c r="Z31" s="320"/>
      <c r="AA31" s="320"/>
      <c r="AB31" s="320"/>
      <c r="AC31" s="320"/>
      <c r="AD31" s="130"/>
    </row>
    <row r="32" spans="1:30" s="148" customFormat="1" ht="15">
      <c r="A32" s="126"/>
      <c r="B32" s="315"/>
      <c r="C32" s="315"/>
      <c r="D32" s="315"/>
      <c r="E32" s="315"/>
      <c r="F32" s="315"/>
      <c r="G32" s="315"/>
      <c r="H32" s="315"/>
      <c r="I32" s="315"/>
      <c r="J32" s="315"/>
      <c r="K32" s="315"/>
      <c r="L32" s="1149"/>
      <c r="M32" s="1149"/>
      <c r="N32" s="1149"/>
      <c r="O32" s="1149"/>
      <c r="P32" s="1149"/>
      <c r="Q32" s="1149"/>
      <c r="R32" s="1150"/>
      <c r="S32" s="1150"/>
      <c r="T32" s="325"/>
      <c r="U32" s="1184"/>
      <c r="V32" s="1184"/>
      <c r="W32" s="1184"/>
      <c r="X32" s="320"/>
      <c r="Y32" s="326"/>
      <c r="Z32" s="327"/>
      <c r="AA32" s="328"/>
      <c r="AB32" s="332"/>
      <c r="AC32" s="320"/>
      <c r="AD32" s="130"/>
    </row>
    <row r="33" spans="1:30"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1149"/>
      <c r="M33" s="1149"/>
      <c r="N33" s="1149"/>
      <c r="O33" s="1149"/>
      <c r="P33" s="1149"/>
      <c r="Q33" s="1149"/>
      <c r="R33" s="1150"/>
      <c r="S33" s="1150"/>
      <c r="T33" s="325"/>
      <c r="U33" s="319"/>
      <c r="V33" s="320"/>
      <c r="W33" s="320"/>
      <c r="X33" s="320"/>
      <c r="Y33" s="320"/>
      <c r="Z33" s="327"/>
      <c r="AA33" s="320"/>
      <c r="AB33" s="332"/>
      <c r="AC33" s="320"/>
      <c r="AD33" s="130"/>
    </row>
    <row r="34" spans="1:30"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1150"/>
      <c r="M34" s="1150"/>
      <c r="N34" s="1150"/>
      <c r="O34" s="1150"/>
      <c r="P34" s="1150"/>
      <c r="Q34" s="1150"/>
      <c r="R34" s="1150"/>
      <c r="S34" s="1150"/>
      <c r="T34" s="325"/>
      <c r="U34" s="319"/>
      <c r="V34" s="320"/>
      <c r="W34" s="320"/>
      <c r="X34" s="320"/>
      <c r="Y34" s="320"/>
      <c r="Z34" s="327"/>
      <c r="AA34" s="320"/>
      <c r="AB34" s="332"/>
      <c r="AC34" s="320"/>
      <c r="AD34" s="130"/>
    </row>
    <row r="35" spans="1:30"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22"/>
      <c r="S35" s="329"/>
      <c r="T35" s="1148"/>
      <c r="U35" s="1148"/>
      <c r="V35" s="320"/>
      <c r="W35" s="320"/>
      <c r="X35" s="320"/>
      <c r="Y35" s="320"/>
      <c r="Z35" s="327"/>
      <c r="AA35" s="320"/>
      <c r="AB35" s="332"/>
      <c r="AC35" s="320"/>
      <c r="AD35" s="130"/>
    </row>
    <row r="36" spans="1:30">
      <c r="B36" s="315"/>
      <c r="C36" s="315"/>
      <c r="D36" s="315"/>
      <c r="E36" s="315"/>
      <c r="F36" s="315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22"/>
      <c r="S36" s="323"/>
      <c r="T36" s="323"/>
      <c r="U36" s="320"/>
      <c r="V36" s="320"/>
      <c r="W36" s="320"/>
      <c r="X36" s="320"/>
      <c r="Y36" s="320"/>
      <c r="Z36" s="327"/>
      <c r="AA36" s="320"/>
      <c r="AB36" s="332"/>
      <c r="AC36" s="320"/>
      <c r="AD36" s="130"/>
    </row>
    <row r="37" spans="1:30"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30"/>
      <c r="S37" s="320"/>
      <c r="T37" s="320"/>
      <c r="U37" s="320"/>
      <c r="V37" s="320"/>
      <c r="W37" s="320"/>
      <c r="X37" s="320"/>
      <c r="Y37" s="320"/>
      <c r="Z37" s="327"/>
      <c r="AA37" s="320"/>
      <c r="AB37" s="332"/>
      <c r="AC37" s="320"/>
      <c r="AD37" s="130"/>
    </row>
    <row r="38" spans="1:30" ht="14.25">
      <c r="A38" s="153"/>
      <c r="B38" s="319"/>
      <c r="C38" s="319"/>
      <c r="D38" s="319"/>
      <c r="E38" s="319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19"/>
      <c r="Q38" s="319"/>
      <c r="R38" s="330"/>
      <c r="S38" s="320"/>
      <c r="T38" s="320"/>
      <c r="U38" s="320"/>
      <c r="V38" s="320"/>
      <c r="W38" s="320"/>
      <c r="X38" s="320"/>
      <c r="Y38" s="319"/>
      <c r="Z38" s="320"/>
      <c r="AA38" s="320"/>
      <c r="AB38" s="332"/>
      <c r="AC38" s="320"/>
      <c r="AD38" s="130"/>
    </row>
    <row r="39" spans="1:30">
      <c r="A39" s="154"/>
      <c r="B39" s="319"/>
      <c r="C39" s="319"/>
      <c r="D39" s="319"/>
      <c r="E39" s="319"/>
      <c r="F39" s="319"/>
      <c r="G39" s="319"/>
      <c r="H39" s="319"/>
      <c r="I39" s="319"/>
      <c r="J39" s="319"/>
      <c r="K39" s="319"/>
      <c r="L39" s="319"/>
      <c r="M39" s="319"/>
      <c r="N39" s="319"/>
      <c r="O39" s="319"/>
      <c r="P39" s="319"/>
      <c r="Q39" s="319"/>
      <c r="R39" s="330"/>
      <c r="S39" s="320"/>
      <c r="T39" s="320"/>
      <c r="U39" s="320"/>
      <c r="V39" s="320"/>
      <c r="W39" s="320"/>
      <c r="X39" s="320"/>
      <c r="Y39" s="320"/>
      <c r="Z39" s="320"/>
      <c r="AA39" s="320"/>
      <c r="AB39" s="332"/>
      <c r="AC39" s="320"/>
      <c r="AD39" s="130"/>
    </row>
    <row r="40" spans="1:30">
      <c r="A40" s="154"/>
      <c r="R40" s="129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</row>
    <row r="41" spans="1:30" ht="14.25">
      <c r="A41" s="153"/>
      <c r="R41" s="129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</row>
    <row r="42" spans="1:30" ht="14.25">
      <c r="A42" s="155"/>
      <c r="R42" s="129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</row>
    <row r="43" spans="1:30" ht="14.25">
      <c r="A43" s="153"/>
      <c r="R43" s="129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</row>
    <row r="44" spans="1:30" ht="14.25">
      <c r="A44" s="153"/>
      <c r="R44" s="129"/>
      <c r="S44" s="130"/>
      <c r="T44" s="130"/>
      <c r="U44" s="130"/>
      <c r="V44" s="130"/>
      <c r="W44" s="130"/>
      <c r="X44" s="130"/>
      <c r="Y44" s="130"/>
      <c r="Z44" s="130"/>
      <c r="AA44" s="130"/>
      <c r="AB44" s="130"/>
      <c r="AC44" s="130"/>
      <c r="AD44" s="130"/>
    </row>
    <row r="46" spans="1:30">
      <c r="S46" s="156"/>
      <c r="T46" s="156"/>
      <c r="U46" s="156"/>
      <c r="V46" s="156"/>
      <c r="W46" s="156"/>
      <c r="X46" s="156"/>
      <c r="Y46" s="156"/>
      <c r="Z46" s="156"/>
      <c r="AA46" s="156"/>
      <c r="AB46" s="156"/>
      <c r="AC46" s="156"/>
      <c r="AD46" s="156"/>
    </row>
    <row r="47" spans="1:30">
      <c r="S47" s="157"/>
      <c r="T47" s="157"/>
      <c r="U47" s="157"/>
      <c r="V47" s="157"/>
      <c r="W47" s="158"/>
      <c r="X47" s="157"/>
      <c r="Y47" s="157"/>
      <c r="Z47" s="157"/>
      <c r="AA47" s="157"/>
      <c r="AB47" s="157"/>
      <c r="AC47" s="157"/>
      <c r="AD47" s="157"/>
    </row>
    <row r="48" spans="1:30">
      <c r="S48" s="157"/>
      <c r="T48" s="159"/>
    </row>
    <row r="49" spans="19:20">
      <c r="S49" s="157"/>
      <c r="T49" s="159"/>
    </row>
    <row r="50" spans="19:20">
      <c r="S50" s="157"/>
      <c r="T50" s="159"/>
    </row>
  </sheetData>
  <sheetProtection sheet="1" objects="1" scenarios="1" formatCells="0" formatColumns="0" formatRows="0" insertColumns="0" insertRows="0" deleteColumns="0" deleteRows="0"/>
  <mergeCells count="17">
    <mergeCell ref="S1:X1"/>
    <mergeCell ref="S2:X2"/>
    <mergeCell ref="T35:U35"/>
    <mergeCell ref="L33:N33"/>
    <mergeCell ref="O33:Q33"/>
    <mergeCell ref="R33:S33"/>
    <mergeCell ref="L34:N34"/>
    <mergeCell ref="O34:Q34"/>
    <mergeCell ref="R34:S34"/>
    <mergeCell ref="L32:N32"/>
    <mergeCell ref="O32:Q32"/>
    <mergeCell ref="R32:S32"/>
    <mergeCell ref="AD3:AF3"/>
    <mergeCell ref="L31:N31"/>
    <mergeCell ref="O31:Q31"/>
    <mergeCell ref="R31:S31"/>
    <mergeCell ref="U31:W32"/>
  </mergeCells>
  <pageMargins left="1.25" right="0.25" top="0.75" bottom="0.75" header="0.3" footer="0.3"/>
  <pageSetup paperSize="5" scale="6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B1:O26"/>
  <sheetViews>
    <sheetView showGridLines="0" view="pageBreakPreview" topLeftCell="D4" zoomScale="80" zoomScaleSheetLayoutView="80" workbookViewId="0">
      <selection activeCell="E21" sqref="E21"/>
    </sheetView>
  </sheetViews>
  <sheetFormatPr defaultColWidth="10.140625" defaultRowHeight="14.25"/>
  <cols>
    <col min="1" max="1" width="7.5703125" style="409" customWidth="1"/>
    <col min="2" max="2" width="7.140625" style="409" customWidth="1"/>
    <col min="3" max="3" width="43" style="424" customWidth="1"/>
    <col min="4" max="4" width="18.5703125" style="409" customWidth="1"/>
    <col min="5" max="5" width="16.140625" style="409" customWidth="1"/>
    <col min="6" max="7" width="21.140625" style="409" customWidth="1"/>
    <col min="8" max="8" width="17.85546875" style="409" customWidth="1"/>
    <col min="9" max="10" width="19.28515625" style="409" bestFit="1" customWidth="1"/>
    <col min="11" max="11" width="21.5703125" style="409" bestFit="1" customWidth="1"/>
    <col min="12" max="12" width="20.7109375" style="409" customWidth="1"/>
    <col min="13" max="13" width="18.85546875" style="409" bestFit="1" customWidth="1"/>
    <col min="14" max="14" width="18.85546875" style="409" customWidth="1"/>
    <col min="15" max="34" width="10.140625" style="409"/>
    <col min="35" max="36" width="15.28515625" style="409" bestFit="1" customWidth="1"/>
    <col min="37" max="37" width="16.42578125" style="409" bestFit="1" customWidth="1"/>
    <col min="38" max="16384" width="10.140625" style="409"/>
  </cols>
  <sheetData>
    <row r="1" spans="2:15" s="428" customFormat="1">
      <c r="C1" s="429"/>
    </row>
    <row r="2" spans="2:15" s="428" customFormat="1" ht="28.5">
      <c r="B2" s="1190" t="s">
        <v>133</v>
      </c>
      <c r="C2" s="1190"/>
      <c r="D2" s="1190"/>
      <c r="E2" s="1190"/>
      <c r="F2" s="1190"/>
      <c r="G2" s="1190"/>
      <c r="H2" s="1190"/>
      <c r="I2" s="1190"/>
      <c r="J2" s="1190"/>
      <c r="K2" s="1190"/>
      <c r="L2" s="1190"/>
      <c r="M2" s="1190"/>
      <c r="N2" s="1190"/>
      <c r="O2" s="430"/>
    </row>
    <row r="3" spans="2:15" s="428" customFormat="1" ht="18.75">
      <c r="B3" s="1191" t="s">
        <v>171</v>
      </c>
      <c r="C3" s="1191"/>
      <c r="D3" s="1191"/>
      <c r="E3" s="1191"/>
      <c r="F3" s="1191"/>
      <c r="G3" s="1191"/>
      <c r="H3" s="1191"/>
      <c r="I3" s="1191"/>
      <c r="J3" s="1191"/>
      <c r="K3" s="1191"/>
      <c r="L3" s="1191"/>
      <c r="M3" s="1191"/>
      <c r="N3" s="1191"/>
      <c r="O3" s="431"/>
    </row>
    <row r="4" spans="2:15" s="428" customFormat="1" ht="18">
      <c r="C4" s="432"/>
      <c r="D4" s="433"/>
      <c r="E4" s="675"/>
      <c r="F4" s="1197" t="s">
        <v>737</v>
      </c>
      <c r="G4" s="1197"/>
      <c r="H4" s="1197"/>
      <c r="I4" s="1197"/>
      <c r="J4" s="1197"/>
      <c r="K4" s="434"/>
      <c r="L4" s="434"/>
      <c r="M4" s="434"/>
      <c r="N4" s="376"/>
    </row>
    <row r="5" spans="2:15" s="428" customFormat="1" ht="20.25">
      <c r="B5" s="1192" t="s">
        <v>373</v>
      </c>
      <c r="C5" s="1192"/>
      <c r="D5" s="1192"/>
      <c r="E5" s="1192"/>
      <c r="F5" s="1192"/>
      <c r="G5" s="1192"/>
      <c r="H5" s="1192"/>
      <c r="I5" s="1192"/>
      <c r="J5" s="1192"/>
      <c r="K5" s="1192"/>
      <c r="L5" s="1192"/>
      <c r="M5" s="1192"/>
      <c r="N5" s="1192"/>
    </row>
    <row r="6" spans="2:15" s="428" customFormat="1" ht="15.75" thickBot="1">
      <c r="B6" s="434"/>
      <c r="C6" s="435"/>
      <c r="D6" s="433"/>
      <c r="E6" s="436"/>
      <c r="F6" s="436"/>
      <c r="G6" s="436"/>
      <c r="H6" s="436"/>
      <c r="I6" s="436"/>
      <c r="J6" s="436"/>
      <c r="K6" s="436"/>
      <c r="L6" s="436"/>
      <c r="M6" s="436"/>
      <c r="N6" s="437"/>
    </row>
    <row r="7" spans="2:15" s="428" customFormat="1" ht="60.75" thickBot="1">
      <c r="B7" s="410" t="s">
        <v>275</v>
      </c>
      <c r="C7" s="411" t="s">
        <v>371</v>
      </c>
      <c r="D7" s="412" t="s">
        <v>372</v>
      </c>
      <c r="E7" s="412" t="s">
        <v>172</v>
      </c>
      <c r="F7" s="412" t="s">
        <v>349</v>
      </c>
      <c r="G7" s="413" t="s">
        <v>173</v>
      </c>
      <c r="H7" s="425" t="s">
        <v>174</v>
      </c>
      <c r="I7" s="1195" t="s">
        <v>356</v>
      </c>
      <c r="J7" s="1193"/>
      <c r="K7" s="1196"/>
      <c r="L7" s="1193" t="s">
        <v>357</v>
      </c>
      <c r="M7" s="1193"/>
      <c r="N7" s="1194"/>
    </row>
    <row r="8" spans="2:15" s="428" customFormat="1" ht="15.75" thickBot="1">
      <c r="B8" s="414"/>
      <c r="C8" s="415"/>
      <c r="D8" s="416"/>
      <c r="E8" s="416"/>
      <c r="F8" s="416"/>
      <c r="G8" s="417"/>
      <c r="H8" s="426"/>
      <c r="I8" s="438" t="s">
        <v>136</v>
      </c>
      <c r="J8" s="438" t="s">
        <v>100</v>
      </c>
      <c r="K8" s="439" t="s">
        <v>137</v>
      </c>
      <c r="L8" s="440" t="s">
        <v>136</v>
      </c>
      <c r="M8" s="438" t="s">
        <v>100</v>
      </c>
      <c r="N8" s="438" t="s">
        <v>137</v>
      </c>
    </row>
    <row r="9" spans="2:15" s="449" customFormat="1" ht="15" thickBot="1">
      <c r="B9" s="441"/>
      <c r="C9" s="442"/>
      <c r="D9" s="443"/>
      <c r="E9" s="443"/>
      <c r="F9" s="444"/>
      <c r="G9" s="444"/>
      <c r="H9" s="445"/>
      <c r="I9" s="446" t="s">
        <v>293</v>
      </c>
      <c r="J9" s="446" t="s">
        <v>293</v>
      </c>
      <c r="K9" s="446" t="s">
        <v>293</v>
      </c>
      <c r="L9" s="447" t="s">
        <v>293</v>
      </c>
      <c r="M9" s="448" t="s">
        <v>293</v>
      </c>
      <c r="N9" s="448" t="s">
        <v>293</v>
      </c>
    </row>
    <row r="10" spans="2:15">
      <c r="B10" s="418">
        <v>1</v>
      </c>
      <c r="C10" s="419" t="s">
        <v>374</v>
      </c>
      <c r="D10" s="421">
        <f>'OFFICE OF THE CHAIRMAN'!C15</f>
        <v>0</v>
      </c>
      <c r="E10" s="475">
        <f>'OFFICE OF THE CHAIRMAN'!D15</f>
        <v>9</v>
      </c>
      <c r="F10" s="421">
        <v>0</v>
      </c>
      <c r="G10" s="421">
        <f>'OFFICE OF THE CHAIRMAN'!H15</f>
        <v>32523360</v>
      </c>
      <c r="H10" s="488">
        <f>'OFFICE OF THE CHAIRMAN'!F15</f>
        <v>9</v>
      </c>
      <c r="I10" s="578">
        <f>'OFFICE OF THE CHAIRMAN'!I15</f>
        <v>18605070</v>
      </c>
      <c r="J10" s="579">
        <f>'OFFICE OF THE CHAIRMAN'!J15</f>
        <v>24094230</v>
      </c>
      <c r="K10" s="580">
        <f>I10+J10</f>
        <v>42699300</v>
      </c>
      <c r="L10" s="581">
        <f>'OFFICE OF THE CHAIRMAN'!L15</f>
        <v>12479740</v>
      </c>
      <c r="M10" s="579">
        <f>'OFFICE OF THE CHAIRMAN'!M15</f>
        <v>23987520</v>
      </c>
      <c r="N10" s="582">
        <f>L10+M10</f>
        <v>36467260</v>
      </c>
    </row>
    <row r="11" spans="2:15">
      <c r="B11" s="418">
        <v>2</v>
      </c>
      <c r="C11" s="422" t="s">
        <v>375</v>
      </c>
      <c r="D11" s="475">
        <f>'Executive Secretary'!C21</f>
        <v>6</v>
      </c>
      <c r="E11" s="475">
        <f>'Executive Secretary'!D21</f>
        <v>8</v>
      </c>
      <c r="F11" s="423">
        <v>2591445.701877499</v>
      </c>
      <c r="G11" s="423">
        <f>'Executive Secretary'!H21</f>
        <v>10181960</v>
      </c>
      <c r="H11" s="488">
        <f>'Executive Secretary'!F21</f>
        <v>6</v>
      </c>
      <c r="I11" s="578">
        <f>'Executive Secretary'!I21</f>
        <v>6398630</v>
      </c>
      <c r="J11" s="579">
        <f>'Executive Secretary'!J21</f>
        <v>2185160</v>
      </c>
      <c r="K11" s="580">
        <f t="shared" ref="K11:K20" si="0">I11+J11</f>
        <v>8583790</v>
      </c>
      <c r="L11" s="581">
        <f>'Executive Secretary'!L21</f>
        <v>6806270</v>
      </c>
      <c r="M11" s="579">
        <f>'Executive Secretary'!M21</f>
        <v>2236960</v>
      </c>
      <c r="N11" s="582">
        <f t="shared" ref="N11:N20" si="1">L11+M11</f>
        <v>9043230</v>
      </c>
    </row>
    <row r="12" spans="2:15">
      <c r="B12" s="418">
        <v>3</v>
      </c>
      <c r="C12" s="422" t="s">
        <v>376</v>
      </c>
      <c r="D12" s="475">
        <f>'MEDICAL SERVICES'!C31</f>
        <v>4</v>
      </c>
      <c r="E12" s="475">
        <f>'MEDICAL SERVICES'!D31</f>
        <v>15</v>
      </c>
      <c r="F12" s="423">
        <f>1086688.79+916384.85+1031334.19</f>
        <v>3034407.83</v>
      </c>
      <c r="G12" s="423">
        <f>'MEDICAL SERVICES'!G31</f>
        <v>32302670</v>
      </c>
      <c r="H12" s="488">
        <f>'MEDICAL SERVICES'!E31</f>
        <v>4</v>
      </c>
      <c r="I12" s="578">
        <f>'MEDICAL SERVICES'!H31</f>
        <v>11574580</v>
      </c>
      <c r="J12" s="579">
        <f>'MEDICAL SERVICES'!I31</f>
        <v>3249410</v>
      </c>
      <c r="K12" s="580">
        <f t="shared" si="0"/>
        <v>14823990</v>
      </c>
      <c r="L12" s="581">
        <f>'MEDICAL SERVICES'!K31</f>
        <v>13607320</v>
      </c>
      <c r="M12" s="579">
        <f>'MEDICAL SERVICES'!L31</f>
        <v>9051900</v>
      </c>
      <c r="N12" s="582">
        <f t="shared" si="1"/>
        <v>22659220</v>
      </c>
    </row>
    <row r="13" spans="2:15">
      <c r="B13" s="418">
        <v>4</v>
      </c>
      <c r="C13" s="422" t="s">
        <v>377</v>
      </c>
      <c r="D13" s="420">
        <f>'MEDICAL LAB.'!C12</f>
        <v>2</v>
      </c>
      <c r="E13" s="420">
        <f>'MEDICAL LAB.'!D12</f>
        <v>2</v>
      </c>
      <c r="F13" s="423">
        <v>960307.8600000001</v>
      </c>
      <c r="G13" s="423">
        <f>'MEDICAL LAB.'!H12</f>
        <v>6273710</v>
      </c>
      <c r="H13" s="427">
        <f>'MEDICAL LAB.'!F12</f>
        <v>2</v>
      </c>
      <c r="I13" s="578">
        <f>'MEDICAL LAB.'!I12</f>
        <v>6326020</v>
      </c>
      <c r="J13" s="579">
        <f>'MEDICAL LAB.'!J12</f>
        <v>1611960</v>
      </c>
      <c r="K13" s="580">
        <f t="shared" si="0"/>
        <v>7937980</v>
      </c>
      <c r="L13" s="581">
        <f>'MEDICAL LAB.'!L12</f>
        <v>8033270</v>
      </c>
      <c r="M13" s="579">
        <f>'MEDICAL LAB.'!M12</f>
        <v>4821270</v>
      </c>
      <c r="N13" s="582">
        <f t="shared" si="1"/>
        <v>12854540</v>
      </c>
    </row>
    <row r="14" spans="2:15">
      <c r="B14" s="418">
        <v>5</v>
      </c>
      <c r="C14" s="422" t="s">
        <v>378</v>
      </c>
      <c r="D14" s="475">
        <f>'NURSING SERVICES'!C11</f>
        <v>1</v>
      </c>
      <c r="E14" s="475">
        <f>'NURSING SERVICES'!D11</f>
        <v>1</v>
      </c>
      <c r="F14" s="423">
        <v>773463.8</v>
      </c>
      <c r="G14" s="423">
        <f>'NURSING SERVICES'!G11</f>
        <v>4105780</v>
      </c>
      <c r="H14" s="488">
        <f>'NURSING SERVICES'!E11</f>
        <v>1</v>
      </c>
      <c r="I14" s="578">
        <f>'NURSING SERVICES'!H11</f>
        <v>4577470</v>
      </c>
      <c r="J14" s="579">
        <f>'NURSING SERVICES'!I11</f>
        <v>882390</v>
      </c>
      <c r="K14" s="580">
        <f t="shared" si="0"/>
        <v>5459860</v>
      </c>
      <c r="L14" s="581">
        <f>'NURSING SERVICES'!K11</f>
        <v>5402170</v>
      </c>
      <c r="M14" s="579">
        <f>'NURSING SERVICES'!L11</f>
        <v>2880850</v>
      </c>
      <c r="N14" s="582">
        <f t="shared" si="1"/>
        <v>8283020</v>
      </c>
    </row>
    <row r="15" spans="2:15">
      <c r="B15" s="418">
        <v>6</v>
      </c>
      <c r="C15" s="422" t="s">
        <v>379</v>
      </c>
      <c r="D15" s="420">
        <f>'NUTRITION SERVICE'!C28</f>
        <v>7</v>
      </c>
      <c r="E15" s="475">
        <f>'NUTRITION SERVICE'!D28</f>
        <v>9</v>
      </c>
      <c r="F15" s="423">
        <v>13892944.93</v>
      </c>
      <c r="G15" s="423">
        <f>'NUTRITION SERVICE'!H28</f>
        <v>15069580</v>
      </c>
      <c r="H15" s="427">
        <f>'NUTRITION SERVICE'!F28</f>
        <v>7</v>
      </c>
      <c r="I15" s="578">
        <f>'NUTRITION SERVICE'!I28</f>
        <v>14165630</v>
      </c>
      <c r="J15" s="579">
        <f>'NUTRITION SERVICE'!J28</f>
        <v>3357080</v>
      </c>
      <c r="K15" s="580">
        <f t="shared" si="0"/>
        <v>17522710</v>
      </c>
      <c r="L15" s="581">
        <f>'NUTRITION SERVICE'!L28</f>
        <v>30227690</v>
      </c>
      <c r="M15" s="579">
        <f>'NUTRITION SERVICE'!M28</f>
        <v>16523320</v>
      </c>
      <c r="N15" s="582">
        <f t="shared" si="1"/>
        <v>46751010</v>
      </c>
    </row>
    <row r="16" spans="2:15" s="597" customFormat="1">
      <c r="B16" s="418">
        <v>7</v>
      </c>
      <c r="C16" s="596" t="s">
        <v>380</v>
      </c>
      <c r="D16" s="958">
        <f>'COMMUNITY HEALTH SERVICES'!C12</f>
        <v>1</v>
      </c>
      <c r="E16" s="475">
        <v>3</v>
      </c>
      <c r="F16" s="423">
        <v>0</v>
      </c>
      <c r="G16" s="423">
        <f>'COMMUNITY HEALTH SERVICES'!H12</f>
        <v>7254830</v>
      </c>
      <c r="H16" s="987">
        <f>'COMMUNITY HEALTH SERVICES'!F12</f>
        <v>1</v>
      </c>
      <c r="I16" s="578">
        <f>'COMMUNITY HEALTH SERVICES'!I12</f>
        <v>4577470</v>
      </c>
      <c r="J16" s="579">
        <f>'COMMUNITY HEALTH SERVICES'!J12</f>
        <v>801510</v>
      </c>
      <c r="K16" s="580">
        <f t="shared" si="0"/>
        <v>5378980</v>
      </c>
      <c r="L16" s="581">
        <f>'COMMUNITY HEALTH SERVICES'!L12</f>
        <v>5402170</v>
      </c>
      <c r="M16" s="579">
        <f>'COMMUNITY HEALTH SERVICES'!M12</f>
        <v>2880800</v>
      </c>
      <c r="N16" s="582">
        <f t="shared" si="1"/>
        <v>8282970</v>
      </c>
    </row>
    <row r="17" spans="2:14">
      <c r="B17" s="418">
        <v>8</v>
      </c>
      <c r="C17" s="422" t="s">
        <v>381</v>
      </c>
      <c r="D17" s="475">
        <f>'PHARMACEUTICAL SERVICES'!C13</f>
        <v>1</v>
      </c>
      <c r="E17" s="475">
        <f>'PHARMACEUTICAL SERVICES'!D13</f>
        <v>2</v>
      </c>
      <c r="F17" s="619">
        <v>532593.94999999995</v>
      </c>
      <c r="G17" s="423">
        <f>'PHARMACEUTICAL SERVICES'!G13</f>
        <v>7446900</v>
      </c>
      <c r="H17" s="488">
        <f>'PHARMACEUTICAL SERVICES'!E13</f>
        <v>1</v>
      </c>
      <c r="I17" s="578">
        <f>'PHARMACEUTICAL SERVICES'!H13</f>
        <v>4577470</v>
      </c>
      <c r="J17" s="579">
        <f>'PHARMACEUTICAL SERVICES'!I13</f>
        <v>801510</v>
      </c>
      <c r="K17" s="580">
        <f t="shared" si="0"/>
        <v>5378980</v>
      </c>
      <c r="L17" s="581">
        <f>'PHARMACEUTICAL SERVICES'!K13</f>
        <v>5402170</v>
      </c>
      <c r="M17" s="579">
        <f>'PHARMACEUTICAL SERVICES'!L13</f>
        <v>2880850</v>
      </c>
      <c r="N17" s="582">
        <f t="shared" si="1"/>
        <v>8283020</v>
      </c>
    </row>
    <row r="18" spans="2:14">
      <c r="B18" s="418">
        <v>9</v>
      </c>
      <c r="C18" s="422" t="s">
        <v>382</v>
      </c>
      <c r="D18" s="420">
        <f>PLANNING!C12</f>
        <v>1</v>
      </c>
      <c r="E18" s="420">
        <f>PLANNING!D12</f>
        <v>2</v>
      </c>
      <c r="F18" s="423">
        <v>1904643.15</v>
      </c>
      <c r="G18" s="423">
        <f>PLANNING!G12</f>
        <v>4487530</v>
      </c>
      <c r="H18" s="427">
        <f>PLANNING!E12</f>
        <v>1</v>
      </c>
      <c r="I18" s="578">
        <f>PLANNING!H12</f>
        <v>4878510</v>
      </c>
      <c r="J18" s="579">
        <f>PLANNING!I12</f>
        <v>2373410</v>
      </c>
      <c r="K18" s="580">
        <f t="shared" si="0"/>
        <v>7251920</v>
      </c>
      <c r="L18" s="581">
        <f>PLANNING!K12</f>
        <v>5402170</v>
      </c>
      <c r="M18" s="579">
        <f>PLANNING!L12</f>
        <v>2880850</v>
      </c>
      <c r="N18" s="582">
        <f t="shared" si="1"/>
        <v>8283020</v>
      </c>
    </row>
    <row r="19" spans="2:14">
      <c r="B19" s="418">
        <v>10</v>
      </c>
      <c r="C19" s="422" t="s">
        <v>383</v>
      </c>
      <c r="D19" s="475">
        <f>'ADMINISTRATION AND SUPPLIES'!C20</f>
        <v>3</v>
      </c>
      <c r="E19" s="475">
        <f>'ADMINISTRATION AND SUPPLIES'!D20</f>
        <v>7</v>
      </c>
      <c r="F19" s="423">
        <v>923288.68358000007</v>
      </c>
      <c r="G19" s="423">
        <f>'ADMINISTRATION AND SUPPLIES'!G20</f>
        <v>4008370</v>
      </c>
      <c r="H19" s="488">
        <f>'ADMINISTRATION AND SUPPLIES'!E20</f>
        <v>3</v>
      </c>
      <c r="I19" s="578">
        <f>'ADMINISTRATION AND SUPPLIES'!H20</f>
        <v>521500</v>
      </c>
      <c r="J19" s="579">
        <f>'ADMINISTRATION AND SUPPLIES'!I20</f>
        <v>674010</v>
      </c>
      <c r="K19" s="580">
        <f t="shared" si="0"/>
        <v>1195510</v>
      </c>
      <c r="L19" s="581">
        <f>'ADMINISTRATION AND SUPPLIES'!K20</f>
        <v>714390</v>
      </c>
      <c r="M19" s="579">
        <f>'ADMINISTRATION AND SUPPLIES'!L20</f>
        <v>830540</v>
      </c>
      <c r="N19" s="582">
        <f t="shared" si="1"/>
        <v>1544930</v>
      </c>
    </row>
    <row r="20" spans="2:14">
      <c r="B20" s="418">
        <v>11</v>
      </c>
      <c r="C20" s="422" t="s">
        <v>384</v>
      </c>
      <c r="D20" s="475">
        <f>'FINANCE AND ACCOUNT'!C19</f>
        <v>4</v>
      </c>
      <c r="E20" s="475">
        <f>'FINANCE AND ACCOUNT'!D19</f>
        <v>5</v>
      </c>
      <c r="F20" s="423">
        <v>688397.92226999998</v>
      </c>
      <c r="G20" s="423">
        <f>'FINANCE AND ACCOUNT'!H19</f>
        <v>2815920</v>
      </c>
      <c r="H20" s="488">
        <f>'FINANCE AND ACCOUNT'!F19</f>
        <v>4</v>
      </c>
      <c r="I20" s="578">
        <f>'FINANCE AND ACCOUNT'!I19</f>
        <v>587700</v>
      </c>
      <c r="J20" s="579">
        <f>'FINANCE AND ACCOUNT'!J19</f>
        <v>638820</v>
      </c>
      <c r="K20" s="580">
        <f t="shared" si="0"/>
        <v>1226520</v>
      </c>
      <c r="L20" s="581">
        <f>'FINANCE AND ACCOUNT'!L19</f>
        <v>903490</v>
      </c>
      <c r="M20" s="579">
        <f>'FINANCE AND ACCOUNT'!M19</f>
        <v>1036100</v>
      </c>
      <c r="N20" s="582">
        <f t="shared" si="1"/>
        <v>1939590</v>
      </c>
    </row>
    <row r="21" spans="2:14" s="630" customFormat="1" ht="15">
      <c r="B21" s="627"/>
      <c r="C21" s="628" t="s">
        <v>129</v>
      </c>
      <c r="D21" s="640">
        <f>SUM(D10:D20)</f>
        <v>30</v>
      </c>
      <c r="E21" s="640">
        <f t="shared" ref="E21:M21" si="2">SUM(E10:E20)</f>
        <v>63</v>
      </c>
      <c r="F21" s="629">
        <f t="shared" si="2"/>
        <v>25301493.827727497</v>
      </c>
      <c r="G21" s="629">
        <f t="shared" si="2"/>
        <v>126470610</v>
      </c>
      <c r="H21" s="640">
        <f t="shared" si="2"/>
        <v>39</v>
      </c>
      <c r="I21" s="629">
        <f t="shared" si="2"/>
        <v>76790050</v>
      </c>
      <c r="J21" s="629">
        <f t="shared" si="2"/>
        <v>40669490</v>
      </c>
      <c r="K21" s="629">
        <f>I21+J21</f>
        <v>117459540</v>
      </c>
      <c r="L21" s="629">
        <f>SUM(L10:L20)</f>
        <v>94380850</v>
      </c>
      <c r="M21" s="629">
        <f t="shared" si="2"/>
        <v>70010960</v>
      </c>
      <c r="N21" s="629">
        <f>SUM(N10:N20)</f>
        <v>164391810</v>
      </c>
    </row>
    <row r="22" spans="2:14" s="630" customFormat="1" ht="15">
      <c r="B22" s="741"/>
      <c r="C22" s="742"/>
      <c r="D22" s="743"/>
      <c r="E22" s="743"/>
      <c r="F22" s="744"/>
      <c r="G22" s="744"/>
      <c r="H22" s="743"/>
    </row>
    <row r="23" spans="2:14" s="630" customFormat="1" ht="15">
      <c r="B23" s="741"/>
      <c r="C23" s="742"/>
      <c r="D23" s="743"/>
      <c r="E23" s="743"/>
      <c r="F23" s="744"/>
      <c r="G23" s="744"/>
      <c r="H23" s="743"/>
      <c r="I23" s="744"/>
      <c r="J23" s="744"/>
      <c r="K23" s="744"/>
    </row>
    <row r="24" spans="2:14">
      <c r="G24" s="956"/>
      <c r="I24" s="959"/>
      <c r="J24" s="959"/>
      <c r="K24" s="959"/>
      <c r="L24" s="956"/>
      <c r="M24" s="956"/>
    </row>
    <row r="25" spans="2:14">
      <c r="J25" s="956"/>
      <c r="L25" s="956"/>
      <c r="M25" s="956"/>
    </row>
    <row r="26" spans="2:14" ht="34.5">
      <c r="H26" s="984">
        <v>11</v>
      </c>
      <c r="J26" s="950"/>
      <c r="K26" s="950"/>
    </row>
  </sheetData>
  <sheetProtection formatColumns="0" formatRows="0"/>
  <mergeCells count="6">
    <mergeCell ref="B2:N2"/>
    <mergeCell ref="B3:N3"/>
    <mergeCell ref="B5:N5"/>
    <mergeCell ref="L7:N7"/>
    <mergeCell ref="I7:K7"/>
    <mergeCell ref="F4:J4"/>
  </mergeCells>
  <pageMargins left="1.7" right="0.7" top="0.75" bottom="0.75" header="0.3" footer="0.3"/>
  <pageSetup paperSize="5" scale="5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2:R39"/>
  <sheetViews>
    <sheetView view="pageBreakPreview" topLeftCell="A7" zoomScaleSheetLayoutView="100" workbookViewId="0">
      <selection activeCell="B14" sqref="B13:B14"/>
    </sheetView>
  </sheetViews>
  <sheetFormatPr defaultRowHeight="15"/>
  <cols>
    <col min="1" max="1" width="9.140625" style="181"/>
    <col min="2" max="2" width="6.85546875" style="180" customWidth="1"/>
    <col min="3" max="3" width="10.7109375" style="181" customWidth="1"/>
    <col min="4" max="4" width="11.7109375" style="181" customWidth="1"/>
    <col min="5" max="5" width="12" style="181" hidden="1" customWidth="1"/>
    <col min="6" max="6" width="10.42578125" style="181" customWidth="1"/>
    <col min="7" max="7" width="29.7109375" style="185" bestFit="1" customWidth="1"/>
    <col min="8" max="10" width="17.28515625" style="185" customWidth="1"/>
    <col min="11" max="11" width="17.28515625" style="181" customWidth="1"/>
    <col min="12" max="12" width="17.28515625" style="180" customWidth="1"/>
    <col min="13" max="13" width="15.42578125" style="181" bestFit="1" customWidth="1"/>
    <col min="14" max="14" width="15" style="181" customWidth="1"/>
    <col min="15" max="15" width="1.42578125" style="181" customWidth="1"/>
    <col min="16" max="16" width="8" style="181" customWidth="1"/>
    <col min="17" max="17" width="1.7109375" style="181" customWidth="1"/>
    <col min="18" max="257" width="9.140625" style="181"/>
    <col min="258" max="258" width="14.28515625" style="181" customWidth="1"/>
    <col min="259" max="259" width="10.7109375" style="181" customWidth="1"/>
    <col min="260" max="260" width="11.7109375" style="181" customWidth="1"/>
    <col min="261" max="261" width="12" style="181" customWidth="1"/>
    <col min="262" max="262" width="38.5703125" style="181" customWidth="1"/>
    <col min="263" max="263" width="17.85546875" style="181" customWidth="1"/>
    <col min="264" max="264" width="18" style="181" customWidth="1"/>
    <col min="265" max="265" width="17.85546875" style="181" customWidth="1"/>
    <col min="266" max="266" width="20" style="181" bestFit="1" customWidth="1"/>
    <col min="267" max="267" width="4" style="181" customWidth="1"/>
    <col min="268" max="268" width="8.5703125" style="181" customWidth="1"/>
    <col min="269" max="269" width="4" style="181" customWidth="1"/>
    <col min="270" max="270" width="17.42578125" style="181" customWidth="1"/>
    <col min="271" max="271" width="3.5703125" style="181" customWidth="1"/>
    <col min="272" max="272" width="18.85546875" style="181" customWidth="1"/>
    <col min="273" max="513" width="9.140625" style="181"/>
    <col min="514" max="514" width="14.28515625" style="181" customWidth="1"/>
    <col min="515" max="515" width="10.7109375" style="181" customWidth="1"/>
    <col min="516" max="516" width="11.7109375" style="181" customWidth="1"/>
    <col min="517" max="517" width="12" style="181" customWidth="1"/>
    <col min="518" max="518" width="38.5703125" style="181" customWidth="1"/>
    <col min="519" max="519" width="17.85546875" style="181" customWidth="1"/>
    <col min="520" max="520" width="18" style="181" customWidth="1"/>
    <col min="521" max="521" width="17.85546875" style="181" customWidth="1"/>
    <col min="522" max="522" width="20" style="181" bestFit="1" customWidth="1"/>
    <col min="523" max="523" width="4" style="181" customWidth="1"/>
    <col min="524" max="524" width="8.5703125" style="181" customWidth="1"/>
    <col min="525" max="525" width="4" style="181" customWidth="1"/>
    <col min="526" max="526" width="17.42578125" style="181" customWidth="1"/>
    <col min="527" max="527" width="3.5703125" style="181" customWidth="1"/>
    <col min="528" max="528" width="18.85546875" style="181" customWidth="1"/>
    <col min="529" max="769" width="9.140625" style="181"/>
    <col min="770" max="770" width="14.28515625" style="181" customWidth="1"/>
    <col min="771" max="771" width="10.7109375" style="181" customWidth="1"/>
    <col min="772" max="772" width="11.7109375" style="181" customWidth="1"/>
    <col min="773" max="773" width="12" style="181" customWidth="1"/>
    <col min="774" max="774" width="38.5703125" style="181" customWidth="1"/>
    <col min="775" max="775" width="17.85546875" style="181" customWidth="1"/>
    <col min="776" max="776" width="18" style="181" customWidth="1"/>
    <col min="777" max="777" width="17.85546875" style="181" customWidth="1"/>
    <col min="778" max="778" width="20" style="181" bestFit="1" customWidth="1"/>
    <col min="779" max="779" width="4" style="181" customWidth="1"/>
    <col min="780" max="780" width="8.5703125" style="181" customWidth="1"/>
    <col min="781" max="781" width="4" style="181" customWidth="1"/>
    <col min="782" max="782" width="17.42578125" style="181" customWidth="1"/>
    <col min="783" max="783" width="3.5703125" style="181" customWidth="1"/>
    <col min="784" max="784" width="18.85546875" style="181" customWidth="1"/>
    <col min="785" max="1025" width="9.140625" style="181"/>
    <col min="1026" max="1026" width="14.28515625" style="181" customWidth="1"/>
    <col min="1027" max="1027" width="10.7109375" style="181" customWidth="1"/>
    <col min="1028" max="1028" width="11.7109375" style="181" customWidth="1"/>
    <col min="1029" max="1029" width="12" style="181" customWidth="1"/>
    <col min="1030" max="1030" width="38.5703125" style="181" customWidth="1"/>
    <col min="1031" max="1031" width="17.85546875" style="181" customWidth="1"/>
    <col min="1032" max="1032" width="18" style="181" customWidth="1"/>
    <col min="1033" max="1033" width="17.85546875" style="181" customWidth="1"/>
    <col min="1034" max="1034" width="20" style="181" bestFit="1" customWidth="1"/>
    <col min="1035" max="1035" width="4" style="181" customWidth="1"/>
    <col min="1036" max="1036" width="8.5703125" style="181" customWidth="1"/>
    <col min="1037" max="1037" width="4" style="181" customWidth="1"/>
    <col min="1038" max="1038" width="17.42578125" style="181" customWidth="1"/>
    <col min="1039" max="1039" width="3.5703125" style="181" customWidth="1"/>
    <col min="1040" max="1040" width="18.85546875" style="181" customWidth="1"/>
    <col min="1041" max="1281" width="9.140625" style="181"/>
    <col min="1282" max="1282" width="14.28515625" style="181" customWidth="1"/>
    <col min="1283" max="1283" width="10.7109375" style="181" customWidth="1"/>
    <col min="1284" max="1284" width="11.7109375" style="181" customWidth="1"/>
    <col min="1285" max="1285" width="12" style="181" customWidth="1"/>
    <col min="1286" max="1286" width="38.5703125" style="181" customWidth="1"/>
    <col min="1287" max="1287" width="17.85546875" style="181" customWidth="1"/>
    <col min="1288" max="1288" width="18" style="181" customWidth="1"/>
    <col min="1289" max="1289" width="17.85546875" style="181" customWidth="1"/>
    <col min="1290" max="1290" width="20" style="181" bestFit="1" customWidth="1"/>
    <col min="1291" max="1291" width="4" style="181" customWidth="1"/>
    <col min="1292" max="1292" width="8.5703125" style="181" customWidth="1"/>
    <col min="1293" max="1293" width="4" style="181" customWidth="1"/>
    <col min="1294" max="1294" width="17.42578125" style="181" customWidth="1"/>
    <col min="1295" max="1295" width="3.5703125" style="181" customWidth="1"/>
    <col min="1296" max="1296" width="18.85546875" style="181" customWidth="1"/>
    <col min="1297" max="1537" width="9.140625" style="181"/>
    <col min="1538" max="1538" width="14.28515625" style="181" customWidth="1"/>
    <col min="1539" max="1539" width="10.7109375" style="181" customWidth="1"/>
    <col min="1540" max="1540" width="11.7109375" style="181" customWidth="1"/>
    <col min="1541" max="1541" width="12" style="181" customWidth="1"/>
    <col min="1542" max="1542" width="38.5703125" style="181" customWidth="1"/>
    <col min="1543" max="1543" width="17.85546875" style="181" customWidth="1"/>
    <col min="1544" max="1544" width="18" style="181" customWidth="1"/>
    <col min="1545" max="1545" width="17.85546875" style="181" customWidth="1"/>
    <col min="1546" max="1546" width="20" style="181" bestFit="1" customWidth="1"/>
    <col min="1547" max="1547" width="4" style="181" customWidth="1"/>
    <col min="1548" max="1548" width="8.5703125" style="181" customWidth="1"/>
    <col min="1549" max="1549" width="4" style="181" customWidth="1"/>
    <col min="1550" max="1550" width="17.42578125" style="181" customWidth="1"/>
    <col min="1551" max="1551" width="3.5703125" style="181" customWidth="1"/>
    <col min="1552" max="1552" width="18.85546875" style="181" customWidth="1"/>
    <col min="1553" max="1793" width="9.140625" style="181"/>
    <col min="1794" max="1794" width="14.28515625" style="181" customWidth="1"/>
    <col min="1795" max="1795" width="10.7109375" style="181" customWidth="1"/>
    <col min="1796" max="1796" width="11.7109375" style="181" customWidth="1"/>
    <col min="1797" max="1797" width="12" style="181" customWidth="1"/>
    <col min="1798" max="1798" width="38.5703125" style="181" customWidth="1"/>
    <col min="1799" max="1799" width="17.85546875" style="181" customWidth="1"/>
    <col min="1800" max="1800" width="18" style="181" customWidth="1"/>
    <col min="1801" max="1801" width="17.85546875" style="181" customWidth="1"/>
    <col min="1802" max="1802" width="20" style="181" bestFit="1" customWidth="1"/>
    <col min="1803" max="1803" width="4" style="181" customWidth="1"/>
    <col min="1804" max="1804" width="8.5703125" style="181" customWidth="1"/>
    <col min="1805" max="1805" width="4" style="181" customWidth="1"/>
    <col min="1806" max="1806" width="17.42578125" style="181" customWidth="1"/>
    <col min="1807" max="1807" width="3.5703125" style="181" customWidth="1"/>
    <col min="1808" max="1808" width="18.85546875" style="181" customWidth="1"/>
    <col min="1809" max="2049" width="9.140625" style="181"/>
    <col min="2050" max="2050" width="14.28515625" style="181" customWidth="1"/>
    <col min="2051" max="2051" width="10.7109375" style="181" customWidth="1"/>
    <col min="2052" max="2052" width="11.7109375" style="181" customWidth="1"/>
    <col min="2053" max="2053" width="12" style="181" customWidth="1"/>
    <col min="2054" max="2054" width="38.5703125" style="181" customWidth="1"/>
    <col min="2055" max="2055" width="17.85546875" style="181" customWidth="1"/>
    <col min="2056" max="2056" width="18" style="181" customWidth="1"/>
    <col min="2057" max="2057" width="17.85546875" style="181" customWidth="1"/>
    <col min="2058" max="2058" width="20" style="181" bestFit="1" customWidth="1"/>
    <col min="2059" max="2059" width="4" style="181" customWidth="1"/>
    <col min="2060" max="2060" width="8.5703125" style="181" customWidth="1"/>
    <col min="2061" max="2061" width="4" style="181" customWidth="1"/>
    <col min="2062" max="2062" width="17.42578125" style="181" customWidth="1"/>
    <col min="2063" max="2063" width="3.5703125" style="181" customWidth="1"/>
    <col min="2064" max="2064" width="18.85546875" style="181" customWidth="1"/>
    <col min="2065" max="2305" width="9.140625" style="181"/>
    <col min="2306" max="2306" width="14.28515625" style="181" customWidth="1"/>
    <col min="2307" max="2307" width="10.7109375" style="181" customWidth="1"/>
    <col min="2308" max="2308" width="11.7109375" style="181" customWidth="1"/>
    <col min="2309" max="2309" width="12" style="181" customWidth="1"/>
    <col min="2310" max="2310" width="38.5703125" style="181" customWidth="1"/>
    <col min="2311" max="2311" width="17.85546875" style="181" customWidth="1"/>
    <col min="2312" max="2312" width="18" style="181" customWidth="1"/>
    <col min="2313" max="2313" width="17.85546875" style="181" customWidth="1"/>
    <col min="2314" max="2314" width="20" style="181" bestFit="1" customWidth="1"/>
    <col min="2315" max="2315" width="4" style="181" customWidth="1"/>
    <col min="2316" max="2316" width="8.5703125" style="181" customWidth="1"/>
    <col min="2317" max="2317" width="4" style="181" customWidth="1"/>
    <col min="2318" max="2318" width="17.42578125" style="181" customWidth="1"/>
    <col min="2319" max="2319" width="3.5703125" style="181" customWidth="1"/>
    <col min="2320" max="2320" width="18.85546875" style="181" customWidth="1"/>
    <col min="2321" max="2561" width="9.140625" style="181"/>
    <col min="2562" max="2562" width="14.28515625" style="181" customWidth="1"/>
    <col min="2563" max="2563" width="10.7109375" style="181" customWidth="1"/>
    <col min="2564" max="2564" width="11.7109375" style="181" customWidth="1"/>
    <col min="2565" max="2565" width="12" style="181" customWidth="1"/>
    <col min="2566" max="2566" width="38.5703125" style="181" customWidth="1"/>
    <col min="2567" max="2567" width="17.85546875" style="181" customWidth="1"/>
    <col min="2568" max="2568" width="18" style="181" customWidth="1"/>
    <col min="2569" max="2569" width="17.85546875" style="181" customWidth="1"/>
    <col min="2570" max="2570" width="20" style="181" bestFit="1" customWidth="1"/>
    <col min="2571" max="2571" width="4" style="181" customWidth="1"/>
    <col min="2572" max="2572" width="8.5703125" style="181" customWidth="1"/>
    <col min="2573" max="2573" width="4" style="181" customWidth="1"/>
    <col min="2574" max="2574" width="17.42578125" style="181" customWidth="1"/>
    <col min="2575" max="2575" width="3.5703125" style="181" customWidth="1"/>
    <col min="2576" max="2576" width="18.85546875" style="181" customWidth="1"/>
    <col min="2577" max="2817" width="9.140625" style="181"/>
    <col min="2818" max="2818" width="14.28515625" style="181" customWidth="1"/>
    <col min="2819" max="2819" width="10.7109375" style="181" customWidth="1"/>
    <col min="2820" max="2820" width="11.7109375" style="181" customWidth="1"/>
    <col min="2821" max="2821" width="12" style="181" customWidth="1"/>
    <col min="2822" max="2822" width="38.5703125" style="181" customWidth="1"/>
    <col min="2823" max="2823" width="17.85546875" style="181" customWidth="1"/>
    <col min="2824" max="2824" width="18" style="181" customWidth="1"/>
    <col min="2825" max="2825" width="17.85546875" style="181" customWidth="1"/>
    <col min="2826" max="2826" width="20" style="181" bestFit="1" customWidth="1"/>
    <col min="2827" max="2827" width="4" style="181" customWidth="1"/>
    <col min="2828" max="2828" width="8.5703125" style="181" customWidth="1"/>
    <col min="2829" max="2829" width="4" style="181" customWidth="1"/>
    <col min="2830" max="2830" width="17.42578125" style="181" customWidth="1"/>
    <col min="2831" max="2831" width="3.5703125" style="181" customWidth="1"/>
    <col min="2832" max="2832" width="18.85546875" style="181" customWidth="1"/>
    <col min="2833" max="3073" width="9.140625" style="181"/>
    <col min="3074" max="3074" width="14.28515625" style="181" customWidth="1"/>
    <col min="3075" max="3075" width="10.7109375" style="181" customWidth="1"/>
    <col min="3076" max="3076" width="11.7109375" style="181" customWidth="1"/>
    <col min="3077" max="3077" width="12" style="181" customWidth="1"/>
    <col min="3078" max="3078" width="38.5703125" style="181" customWidth="1"/>
    <col min="3079" max="3079" width="17.85546875" style="181" customWidth="1"/>
    <col min="3080" max="3080" width="18" style="181" customWidth="1"/>
    <col min="3081" max="3081" width="17.85546875" style="181" customWidth="1"/>
    <col min="3082" max="3082" width="20" style="181" bestFit="1" customWidth="1"/>
    <col min="3083" max="3083" width="4" style="181" customWidth="1"/>
    <col min="3084" max="3084" width="8.5703125" style="181" customWidth="1"/>
    <col min="3085" max="3085" width="4" style="181" customWidth="1"/>
    <col min="3086" max="3086" width="17.42578125" style="181" customWidth="1"/>
    <col min="3087" max="3087" width="3.5703125" style="181" customWidth="1"/>
    <col min="3088" max="3088" width="18.85546875" style="181" customWidth="1"/>
    <col min="3089" max="3329" width="9.140625" style="181"/>
    <col min="3330" max="3330" width="14.28515625" style="181" customWidth="1"/>
    <col min="3331" max="3331" width="10.7109375" style="181" customWidth="1"/>
    <col min="3332" max="3332" width="11.7109375" style="181" customWidth="1"/>
    <col min="3333" max="3333" width="12" style="181" customWidth="1"/>
    <col min="3334" max="3334" width="38.5703125" style="181" customWidth="1"/>
    <col min="3335" max="3335" width="17.85546875" style="181" customWidth="1"/>
    <col min="3336" max="3336" width="18" style="181" customWidth="1"/>
    <col min="3337" max="3337" width="17.85546875" style="181" customWidth="1"/>
    <col min="3338" max="3338" width="20" style="181" bestFit="1" customWidth="1"/>
    <col min="3339" max="3339" width="4" style="181" customWidth="1"/>
    <col min="3340" max="3340" width="8.5703125" style="181" customWidth="1"/>
    <col min="3341" max="3341" width="4" style="181" customWidth="1"/>
    <col min="3342" max="3342" width="17.42578125" style="181" customWidth="1"/>
    <col min="3343" max="3343" width="3.5703125" style="181" customWidth="1"/>
    <col min="3344" max="3344" width="18.85546875" style="181" customWidth="1"/>
    <col min="3345" max="3585" width="9.140625" style="181"/>
    <col min="3586" max="3586" width="14.28515625" style="181" customWidth="1"/>
    <col min="3587" max="3587" width="10.7109375" style="181" customWidth="1"/>
    <col min="3588" max="3588" width="11.7109375" style="181" customWidth="1"/>
    <col min="3589" max="3589" width="12" style="181" customWidth="1"/>
    <col min="3590" max="3590" width="38.5703125" style="181" customWidth="1"/>
    <col min="3591" max="3591" width="17.85546875" style="181" customWidth="1"/>
    <col min="3592" max="3592" width="18" style="181" customWidth="1"/>
    <col min="3593" max="3593" width="17.85546875" style="181" customWidth="1"/>
    <col min="3594" max="3594" width="20" style="181" bestFit="1" customWidth="1"/>
    <col min="3595" max="3595" width="4" style="181" customWidth="1"/>
    <col min="3596" max="3596" width="8.5703125" style="181" customWidth="1"/>
    <col min="3597" max="3597" width="4" style="181" customWidth="1"/>
    <col min="3598" max="3598" width="17.42578125" style="181" customWidth="1"/>
    <col min="3599" max="3599" width="3.5703125" style="181" customWidth="1"/>
    <col min="3600" max="3600" width="18.85546875" style="181" customWidth="1"/>
    <col min="3601" max="3841" width="9.140625" style="181"/>
    <col min="3842" max="3842" width="14.28515625" style="181" customWidth="1"/>
    <col min="3843" max="3843" width="10.7109375" style="181" customWidth="1"/>
    <col min="3844" max="3844" width="11.7109375" style="181" customWidth="1"/>
    <col min="3845" max="3845" width="12" style="181" customWidth="1"/>
    <col min="3846" max="3846" width="38.5703125" style="181" customWidth="1"/>
    <col min="3847" max="3847" width="17.85546875" style="181" customWidth="1"/>
    <col min="3848" max="3848" width="18" style="181" customWidth="1"/>
    <col min="3849" max="3849" width="17.85546875" style="181" customWidth="1"/>
    <col min="3850" max="3850" width="20" style="181" bestFit="1" customWidth="1"/>
    <col min="3851" max="3851" width="4" style="181" customWidth="1"/>
    <col min="3852" max="3852" width="8.5703125" style="181" customWidth="1"/>
    <col min="3853" max="3853" width="4" style="181" customWidth="1"/>
    <col min="3854" max="3854" width="17.42578125" style="181" customWidth="1"/>
    <col min="3855" max="3855" width="3.5703125" style="181" customWidth="1"/>
    <col min="3856" max="3856" width="18.85546875" style="181" customWidth="1"/>
    <col min="3857" max="4097" width="9.140625" style="181"/>
    <col min="4098" max="4098" width="14.28515625" style="181" customWidth="1"/>
    <col min="4099" max="4099" width="10.7109375" style="181" customWidth="1"/>
    <col min="4100" max="4100" width="11.7109375" style="181" customWidth="1"/>
    <col min="4101" max="4101" width="12" style="181" customWidth="1"/>
    <col min="4102" max="4102" width="38.5703125" style="181" customWidth="1"/>
    <col min="4103" max="4103" width="17.85546875" style="181" customWidth="1"/>
    <col min="4104" max="4104" width="18" style="181" customWidth="1"/>
    <col min="4105" max="4105" width="17.85546875" style="181" customWidth="1"/>
    <col min="4106" max="4106" width="20" style="181" bestFit="1" customWidth="1"/>
    <col min="4107" max="4107" width="4" style="181" customWidth="1"/>
    <col min="4108" max="4108" width="8.5703125" style="181" customWidth="1"/>
    <col min="4109" max="4109" width="4" style="181" customWidth="1"/>
    <col min="4110" max="4110" width="17.42578125" style="181" customWidth="1"/>
    <col min="4111" max="4111" width="3.5703125" style="181" customWidth="1"/>
    <col min="4112" max="4112" width="18.85546875" style="181" customWidth="1"/>
    <col min="4113" max="4353" width="9.140625" style="181"/>
    <col min="4354" max="4354" width="14.28515625" style="181" customWidth="1"/>
    <col min="4355" max="4355" width="10.7109375" style="181" customWidth="1"/>
    <col min="4356" max="4356" width="11.7109375" style="181" customWidth="1"/>
    <col min="4357" max="4357" width="12" style="181" customWidth="1"/>
    <col min="4358" max="4358" width="38.5703125" style="181" customWidth="1"/>
    <col min="4359" max="4359" width="17.85546875" style="181" customWidth="1"/>
    <col min="4360" max="4360" width="18" style="181" customWidth="1"/>
    <col min="4361" max="4361" width="17.85546875" style="181" customWidth="1"/>
    <col min="4362" max="4362" width="20" style="181" bestFit="1" customWidth="1"/>
    <col min="4363" max="4363" width="4" style="181" customWidth="1"/>
    <col min="4364" max="4364" width="8.5703125" style="181" customWidth="1"/>
    <col min="4365" max="4365" width="4" style="181" customWidth="1"/>
    <col min="4366" max="4366" width="17.42578125" style="181" customWidth="1"/>
    <col min="4367" max="4367" width="3.5703125" style="181" customWidth="1"/>
    <col min="4368" max="4368" width="18.85546875" style="181" customWidth="1"/>
    <col min="4369" max="4609" width="9.140625" style="181"/>
    <col min="4610" max="4610" width="14.28515625" style="181" customWidth="1"/>
    <col min="4611" max="4611" width="10.7109375" style="181" customWidth="1"/>
    <col min="4612" max="4612" width="11.7109375" style="181" customWidth="1"/>
    <col min="4613" max="4613" width="12" style="181" customWidth="1"/>
    <col min="4614" max="4614" width="38.5703125" style="181" customWidth="1"/>
    <col min="4615" max="4615" width="17.85546875" style="181" customWidth="1"/>
    <col min="4616" max="4616" width="18" style="181" customWidth="1"/>
    <col min="4617" max="4617" width="17.85546875" style="181" customWidth="1"/>
    <col min="4618" max="4618" width="20" style="181" bestFit="1" customWidth="1"/>
    <col min="4619" max="4619" width="4" style="181" customWidth="1"/>
    <col min="4620" max="4620" width="8.5703125" style="181" customWidth="1"/>
    <col min="4621" max="4621" width="4" style="181" customWidth="1"/>
    <col min="4622" max="4622" width="17.42578125" style="181" customWidth="1"/>
    <col min="4623" max="4623" width="3.5703125" style="181" customWidth="1"/>
    <col min="4624" max="4624" width="18.85546875" style="181" customWidth="1"/>
    <col min="4625" max="4865" width="9.140625" style="181"/>
    <col min="4866" max="4866" width="14.28515625" style="181" customWidth="1"/>
    <col min="4867" max="4867" width="10.7109375" style="181" customWidth="1"/>
    <col min="4868" max="4868" width="11.7109375" style="181" customWidth="1"/>
    <col min="4869" max="4869" width="12" style="181" customWidth="1"/>
    <col min="4870" max="4870" width="38.5703125" style="181" customWidth="1"/>
    <col min="4871" max="4871" width="17.85546875" style="181" customWidth="1"/>
    <col min="4872" max="4872" width="18" style="181" customWidth="1"/>
    <col min="4873" max="4873" width="17.85546875" style="181" customWidth="1"/>
    <col min="4874" max="4874" width="20" style="181" bestFit="1" customWidth="1"/>
    <col min="4875" max="4875" width="4" style="181" customWidth="1"/>
    <col min="4876" max="4876" width="8.5703125" style="181" customWidth="1"/>
    <col min="4877" max="4877" width="4" style="181" customWidth="1"/>
    <col min="4878" max="4878" width="17.42578125" style="181" customWidth="1"/>
    <col min="4879" max="4879" width="3.5703125" style="181" customWidth="1"/>
    <col min="4880" max="4880" width="18.85546875" style="181" customWidth="1"/>
    <col min="4881" max="5121" width="9.140625" style="181"/>
    <col min="5122" max="5122" width="14.28515625" style="181" customWidth="1"/>
    <col min="5123" max="5123" width="10.7109375" style="181" customWidth="1"/>
    <col min="5124" max="5124" width="11.7109375" style="181" customWidth="1"/>
    <col min="5125" max="5125" width="12" style="181" customWidth="1"/>
    <col min="5126" max="5126" width="38.5703125" style="181" customWidth="1"/>
    <col min="5127" max="5127" width="17.85546875" style="181" customWidth="1"/>
    <col min="5128" max="5128" width="18" style="181" customWidth="1"/>
    <col min="5129" max="5129" width="17.85546875" style="181" customWidth="1"/>
    <col min="5130" max="5130" width="20" style="181" bestFit="1" customWidth="1"/>
    <col min="5131" max="5131" width="4" style="181" customWidth="1"/>
    <col min="5132" max="5132" width="8.5703125" style="181" customWidth="1"/>
    <col min="5133" max="5133" width="4" style="181" customWidth="1"/>
    <col min="5134" max="5134" width="17.42578125" style="181" customWidth="1"/>
    <col min="5135" max="5135" width="3.5703125" style="181" customWidth="1"/>
    <col min="5136" max="5136" width="18.85546875" style="181" customWidth="1"/>
    <col min="5137" max="5377" width="9.140625" style="181"/>
    <col min="5378" max="5378" width="14.28515625" style="181" customWidth="1"/>
    <col min="5379" max="5379" width="10.7109375" style="181" customWidth="1"/>
    <col min="5380" max="5380" width="11.7109375" style="181" customWidth="1"/>
    <col min="5381" max="5381" width="12" style="181" customWidth="1"/>
    <col min="5382" max="5382" width="38.5703125" style="181" customWidth="1"/>
    <col min="5383" max="5383" width="17.85546875" style="181" customWidth="1"/>
    <col min="5384" max="5384" width="18" style="181" customWidth="1"/>
    <col min="5385" max="5385" width="17.85546875" style="181" customWidth="1"/>
    <col min="5386" max="5386" width="20" style="181" bestFit="1" customWidth="1"/>
    <col min="5387" max="5387" width="4" style="181" customWidth="1"/>
    <col min="5388" max="5388" width="8.5703125" style="181" customWidth="1"/>
    <col min="5389" max="5389" width="4" style="181" customWidth="1"/>
    <col min="5390" max="5390" width="17.42578125" style="181" customWidth="1"/>
    <col min="5391" max="5391" width="3.5703125" style="181" customWidth="1"/>
    <col min="5392" max="5392" width="18.85546875" style="181" customWidth="1"/>
    <col min="5393" max="5633" width="9.140625" style="181"/>
    <col min="5634" max="5634" width="14.28515625" style="181" customWidth="1"/>
    <col min="5635" max="5635" width="10.7109375" style="181" customWidth="1"/>
    <col min="5636" max="5636" width="11.7109375" style="181" customWidth="1"/>
    <col min="5637" max="5637" width="12" style="181" customWidth="1"/>
    <col min="5638" max="5638" width="38.5703125" style="181" customWidth="1"/>
    <col min="5639" max="5639" width="17.85546875" style="181" customWidth="1"/>
    <col min="5640" max="5640" width="18" style="181" customWidth="1"/>
    <col min="5641" max="5641" width="17.85546875" style="181" customWidth="1"/>
    <col min="5642" max="5642" width="20" style="181" bestFit="1" customWidth="1"/>
    <col min="5643" max="5643" width="4" style="181" customWidth="1"/>
    <col min="5644" max="5644" width="8.5703125" style="181" customWidth="1"/>
    <col min="5645" max="5645" width="4" style="181" customWidth="1"/>
    <col min="5646" max="5646" width="17.42578125" style="181" customWidth="1"/>
    <col min="5647" max="5647" width="3.5703125" style="181" customWidth="1"/>
    <col min="5648" max="5648" width="18.85546875" style="181" customWidth="1"/>
    <col min="5649" max="5889" width="9.140625" style="181"/>
    <col min="5890" max="5890" width="14.28515625" style="181" customWidth="1"/>
    <col min="5891" max="5891" width="10.7109375" style="181" customWidth="1"/>
    <col min="5892" max="5892" width="11.7109375" style="181" customWidth="1"/>
    <col min="5893" max="5893" width="12" style="181" customWidth="1"/>
    <col min="5894" max="5894" width="38.5703125" style="181" customWidth="1"/>
    <col min="5895" max="5895" width="17.85546875" style="181" customWidth="1"/>
    <col min="5896" max="5896" width="18" style="181" customWidth="1"/>
    <col min="5897" max="5897" width="17.85546875" style="181" customWidth="1"/>
    <col min="5898" max="5898" width="20" style="181" bestFit="1" customWidth="1"/>
    <col min="5899" max="5899" width="4" style="181" customWidth="1"/>
    <col min="5900" max="5900" width="8.5703125" style="181" customWidth="1"/>
    <col min="5901" max="5901" width="4" style="181" customWidth="1"/>
    <col min="5902" max="5902" width="17.42578125" style="181" customWidth="1"/>
    <col min="5903" max="5903" width="3.5703125" style="181" customWidth="1"/>
    <col min="5904" max="5904" width="18.85546875" style="181" customWidth="1"/>
    <col min="5905" max="6145" width="9.140625" style="181"/>
    <col min="6146" max="6146" width="14.28515625" style="181" customWidth="1"/>
    <col min="6147" max="6147" width="10.7109375" style="181" customWidth="1"/>
    <col min="6148" max="6148" width="11.7109375" style="181" customWidth="1"/>
    <col min="6149" max="6149" width="12" style="181" customWidth="1"/>
    <col min="6150" max="6150" width="38.5703125" style="181" customWidth="1"/>
    <col min="6151" max="6151" width="17.85546875" style="181" customWidth="1"/>
    <col min="6152" max="6152" width="18" style="181" customWidth="1"/>
    <col min="6153" max="6153" width="17.85546875" style="181" customWidth="1"/>
    <col min="6154" max="6154" width="20" style="181" bestFit="1" customWidth="1"/>
    <col min="6155" max="6155" width="4" style="181" customWidth="1"/>
    <col min="6156" max="6156" width="8.5703125" style="181" customWidth="1"/>
    <col min="6157" max="6157" width="4" style="181" customWidth="1"/>
    <col min="6158" max="6158" width="17.42578125" style="181" customWidth="1"/>
    <col min="6159" max="6159" width="3.5703125" style="181" customWidth="1"/>
    <col min="6160" max="6160" width="18.85546875" style="181" customWidth="1"/>
    <col min="6161" max="6401" width="9.140625" style="181"/>
    <col min="6402" max="6402" width="14.28515625" style="181" customWidth="1"/>
    <col min="6403" max="6403" width="10.7109375" style="181" customWidth="1"/>
    <col min="6404" max="6404" width="11.7109375" style="181" customWidth="1"/>
    <col min="6405" max="6405" width="12" style="181" customWidth="1"/>
    <col min="6406" max="6406" width="38.5703125" style="181" customWidth="1"/>
    <col min="6407" max="6407" width="17.85546875" style="181" customWidth="1"/>
    <col min="6408" max="6408" width="18" style="181" customWidth="1"/>
    <col min="6409" max="6409" width="17.85546875" style="181" customWidth="1"/>
    <col min="6410" max="6410" width="20" style="181" bestFit="1" customWidth="1"/>
    <col min="6411" max="6411" width="4" style="181" customWidth="1"/>
    <col min="6412" max="6412" width="8.5703125" style="181" customWidth="1"/>
    <col min="6413" max="6413" width="4" style="181" customWidth="1"/>
    <col min="6414" max="6414" width="17.42578125" style="181" customWidth="1"/>
    <col min="6415" max="6415" width="3.5703125" style="181" customWidth="1"/>
    <col min="6416" max="6416" width="18.85546875" style="181" customWidth="1"/>
    <col min="6417" max="6657" width="9.140625" style="181"/>
    <col min="6658" max="6658" width="14.28515625" style="181" customWidth="1"/>
    <col min="6659" max="6659" width="10.7109375" style="181" customWidth="1"/>
    <col min="6660" max="6660" width="11.7109375" style="181" customWidth="1"/>
    <col min="6661" max="6661" width="12" style="181" customWidth="1"/>
    <col min="6662" max="6662" width="38.5703125" style="181" customWidth="1"/>
    <col min="6663" max="6663" width="17.85546875" style="181" customWidth="1"/>
    <col min="6664" max="6664" width="18" style="181" customWidth="1"/>
    <col min="6665" max="6665" width="17.85546875" style="181" customWidth="1"/>
    <col min="6666" max="6666" width="20" style="181" bestFit="1" customWidth="1"/>
    <col min="6667" max="6667" width="4" style="181" customWidth="1"/>
    <col min="6668" max="6668" width="8.5703125" style="181" customWidth="1"/>
    <col min="6669" max="6669" width="4" style="181" customWidth="1"/>
    <col min="6670" max="6670" width="17.42578125" style="181" customWidth="1"/>
    <col min="6671" max="6671" width="3.5703125" style="181" customWidth="1"/>
    <col min="6672" max="6672" width="18.85546875" style="181" customWidth="1"/>
    <col min="6673" max="6913" width="9.140625" style="181"/>
    <col min="6914" max="6914" width="14.28515625" style="181" customWidth="1"/>
    <col min="6915" max="6915" width="10.7109375" style="181" customWidth="1"/>
    <col min="6916" max="6916" width="11.7109375" style="181" customWidth="1"/>
    <col min="6917" max="6917" width="12" style="181" customWidth="1"/>
    <col min="6918" max="6918" width="38.5703125" style="181" customWidth="1"/>
    <col min="6919" max="6919" width="17.85546875" style="181" customWidth="1"/>
    <col min="6920" max="6920" width="18" style="181" customWidth="1"/>
    <col min="6921" max="6921" width="17.85546875" style="181" customWidth="1"/>
    <col min="6922" max="6922" width="20" style="181" bestFit="1" customWidth="1"/>
    <col min="6923" max="6923" width="4" style="181" customWidth="1"/>
    <col min="6924" max="6924" width="8.5703125" style="181" customWidth="1"/>
    <col min="6925" max="6925" width="4" style="181" customWidth="1"/>
    <col min="6926" max="6926" width="17.42578125" style="181" customWidth="1"/>
    <col min="6927" max="6927" width="3.5703125" style="181" customWidth="1"/>
    <col min="6928" max="6928" width="18.85546875" style="181" customWidth="1"/>
    <col min="6929" max="7169" width="9.140625" style="181"/>
    <col min="7170" max="7170" width="14.28515625" style="181" customWidth="1"/>
    <col min="7171" max="7171" width="10.7109375" style="181" customWidth="1"/>
    <col min="7172" max="7172" width="11.7109375" style="181" customWidth="1"/>
    <col min="7173" max="7173" width="12" style="181" customWidth="1"/>
    <col min="7174" max="7174" width="38.5703125" style="181" customWidth="1"/>
    <col min="7175" max="7175" width="17.85546875" style="181" customWidth="1"/>
    <col min="7176" max="7176" width="18" style="181" customWidth="1"/>
    <col min="7177" max="7177" width="17.85546875" style="181" customWidth="1"/>
    <col min="7178" max="7178" width="20" style="181" bestFit="1" customWidth="1"/>
    <col min="7179" max="7179" width="4" style="181" customWidth="1"/>
    <col min="7180" max="7180" width="8.5703125" style="181" customWidth="1"/>
    <col min="7181" max="7181" width="4" style="181" customWidth="1"/>
    <col min="7182" max="7182" width="17.42578125" style="181" customWidth="1"/>
    <col min="7183" max="7183" width="3.5703125" style="181" customWidth="1"/>
    <col min="7184" max="7184" width="18.85546875" style="181" customWidth="1"/>
    <col min="7185" max="7425" width="9.140625" style="181"/>
    <col min="7426" max="7426" width="14.28515625" style="181" customWidth="1"/>
    <col min="7427" max="7427" width="10.7109375" style="181" customWidth="1"/>
    <col min="7428" max="7428" width="11.7109375" style="181" customWidth="1"/>
    <col min="7429" max="7429" width="12" style="181" customWidth="1"/>
    <col min="7430" max="7430" width="38.5703125" style="181" customWidth="1"/>
    <col min="7431" max="7431" width="17.85546875" style="181" customWidth="1"/>
    <col min="7432" max="7432" width="18" style="181" customWidth="1"/>
    <col min="7433" max="7433" width="17.85546875" style="181" customWidth="1"/>
    <col min="7434" max="7434" width="20" style="181" bestFit="1" customWidth="1"/>
    <col min="7435" max="7435" width="4" style="181" customWidth="1"/>
    <col min="7436" max="7436" width="8.5703125" style="181" customWidth="1"/>
    <col min="7437" max="7437" width="4" style="181" customWidth="1"/>
    <col min="7438" max="7438" width="17.42578125" style="181" customWidth="1"/>
    <col min="7439" max="7439" width="3.5703125" style="181" customWidth="1"/>
    <col min="7440" max="7440" width="18.85546875" style="181" customWidth="1"/>
    <col min="7441" max="7681" width="9.140625" style="181"/>
    <col min="7682" max="7682" width="14.28515625" style="181" customWidth="1"/>
    <col min="7683" max="7683" width="10.7109375" style="181" customWidth="1"/>
    <col min="7684" max="7684" width="11.7109375" style="181" customWidth="1"/>
    <col min="7685" max="7685" width="12" style="181" customWidth="1"/>
    <col min="7686" max="7686" width="38.5703125" style="181" customWidth="1"/>
    <col min="7687" max="7687" width="17.85546875" style="181" customWidth="1"/>
    <col min="7688" max="7688" width="18" style="181" customWidth="1"/>
    <col min="7689" max="7689" width="17.85546875" style="181" customWidth="1"/>
    <col min="7690" max="7690" width="20" style="181" bestFit="1" customWidth="1"/>
    <col min="7691" max="7691" width="4" style="181" customWidth="1"/>
    <col min="7692" max="7692" width="8.5703125" style="181" customWidth="1"/>
    <col min="7693" max="7693" width="4" style="181" customWidth="1"/>
    <col min="7694" max="7694" width="17.42578125" style="181" customWidth="1"/>
    <col min="7695" max="7695" width="3.5703125" style="181" customWidth="1"/>
    <col min="7696" max="7696" width="18.85546875" style="181" customWidth="1"/>
    <col min="7697" max="7937" width="9.140625" style="181"/>
    <col min="7938" max="7938" width="14.28515625" style="181" customWidth="1"/>
    <col min="7939" max="7939" width="10.7109375" style="181" customWidth="1"/>
    <col min="7940" max="7940" width="11.7109375" style="181" customWidth="1"/>
    <col min="7941" max="7941" width="12" style="181" customWidth="1"/>
    <col min="7942" max="7942" width="38.5703125" style="181" customWidth="1"/>
    <col min="7943" max="7943" width="17.85546875" style="181" customWidth="1"/>
    <col min="7944" max="7944" width="18" style="181" customWidth="1"/>
    <col min="7945" max="7945" width="17.85546875" style="181" customWidth="1"/>
    <col min="7946" max="7946" width="20" style="181" bestFit="1" customWidth="1"/>
    <col min="7947" max="7947" width="4" style="181" customWidth="1"/>
    <col min="7948" max="7948" width="8.5703125" style="181" customWidth="1"/>
    <col min="7949" max="7949" width="4" style="181" customWidth="1"/>
    <col min="7950" max="7950" width="17.42578125" style="181" customWidth="1"/>
    <col min="7951" max="7951" width="3.5703125" style="181" customWidth="1"/>
    <col min="7952" max="7952" width="18.85546875" style="181" customWidth="1"/>
    <col min="7953" max="8193" width="9.140625" style="181"/>
    <col min="8194" max="8194" width="14.28515625" style="181" customWidth="1"/>
    <col min="8195" max="8195" width="10.7109375" style="181" customWidth="1"/>
    <col min="8196" max="8196" width="11.7109375" style="181" customWidth="1"/>
    <col min="8197" max="8197" width="12" style="181" customWidth="1"/>
    <col min="8198" max="8198" width="38.5703125" style="181" customWidth="1"/>
    <col min="8199" max="8199" width="17.85546875" style="181" customWidth="1"/>
    <col min="8200" max="8200" width="18" style="181" customWidth="1"/>
    <col min="8201" max="8201" width="17.85546875" style="181" customWidth="1"/>
    <col min="8202" max="8202" width="20" style="181" bestFit="1" customWidth="1"/>
    <col min="8203" max="8203" width="4" style="181" customWidth="1"/>
    <col min="8204" max="8204" width="8.5703125" style="181" customWidth="1"/>
    <col min="8205" max="8205" width="4" style="181" customWidth="1"/>
    <col min="8206" max="8206" width="17.42578125" style="181" customWidth="1"/>
    <col min="8207" max="8207" width="3.5703125" style="181" customWidth="1"/>
    <col min="8208" max="8208" width="18.85546875" style="181" customWidth="1"/>
    <col min="8209" max="8449" width="9.140625" style="181"/>
    <col min="8450" max="8450" width="14.28515625" style="181" customWidth="1"/>
    <col min="8451" max="8451" width="10.7109375" style="181" customWidth="1"/>
    <col min="8452" max="8452" width="11.7109375" style="181" customWidth="1"/>
    <col min="8453" max="8453" width="12" style="181" customWidth="1"/>
    <col min="8454" max="8454" width="38.5703125" style="181" customWidth="1"/>
    <col min="8455" max="8455" width="17.85546875" style="181" customWidth="1"/>
    <col min="8456" max="8456" width="18" style="181" customWidth="1"/>
    <col min="8457" max="8457" width="17.85546875" style="181" customWidth="1"/>
    <col min="8458" max="8458" width="20" style="181" bestFit="1" customWidth="1"/>
    <col min="8459" max="8459" width="4" style="181" customWidth="1"/>
    <col min="8460" max="8460" width="8.5703125" style="181" customWidth="1"/>
    <col min="8461" max="8461" width="4" style="181" customWidth="1"/>
    <col min="8462" max="8462" width="17.42578125" style="181" customWidth="1"/>
    <col min="8463" max="8463" width="3.5703125" style="181" customWidth="1"/>
    <col min="8464" max="8464" width="18.85546875" style="181" customWidth="1"/>
    <col min="8465" max="8705" width="9.140625" style="181"/>
    <col min="8706" max="8706" width="14.28515625" style="181" customWidth="1"/>
    <col min="8707" max="8707" width="10.7109375" style="181" customWidth="1"/>
    <col min="8708" max="8708" width="11.7109375" style="181" customWidth="1"/>
    <col min="8709" max="8709" width="12" style="181" customWidth="1"/>
    <col min="8710" max="8710" width="38.5703125" style="181" customWidth="1"/>
    <col min="8711" max="8711" width="17.85546875" style="181" customWidth="1"/>
    <col min="8712" max="8712" width="18" style="181" customWidth="1"/>
    <col min="8713" max="8713" width="17.85546875" style="181" customWidth="1"/>
    <col min="8714" max="8714" width="20" style="181" bestFit="1" customWidth="1"/>
    <col min="8715" max="8715" width="4" style="181" customWidth="1"/>
    <col min="8716" max="8716" width="8.5703125" style="181" customWidth="1"/>
    <col min="8717" max="8717" width="4" style="181" customWidth="1"/>
    <col min="8718" max="8718" width="17.42578125" style="181" customWidth="1"/>
    <col min="8719" max="8719" width="3.5703125" style="181" customWidth="1"/>
    <col min="8720" max="8720" width="18.85546875" style="181" customWidth="1"/>
    <col min="8721" max="8961" width="9.140625" style="181"/>
    <col min="8962" max="8962" width="14.28515625" style="181" customWidth="1"/>
    <col min="8963" max="8963" width="10.7109375" style="181" customWidth="1"/>
    <col min="8964" max="8964" width="11.7109375" style="181" customWidth="1"/>
    <col min="8965" max="8965" width="12" style="181" customWidth="1"/>
    <col min="8966" max="8966" width="38.5703125" style="181" customWidth="1"/>
    <col min="8967" max="8967" width="17.85546875" style="181" customWidth="1"/>
    <col min="8968" max="8968" width="18" style="181" customWidth="1"/>
    <col min="8969" max="8969" width="17.85546875" style="181" customWidth="1"/>
    <col min="8970" max="8970" width="20" style="181" bestFit="1" customWidth="1"/>
    <col min="8971" max="8971" width="4" style="181" customWidth="1"/>
    <col min="8972" max="8972" width="8.5703125" style="181" customWidth="1"/>
    <col min="8973" max="8973" width="4" style="181" customWidth="1"/>
    <col min="8974" max="8974" width="17.42578125" style="181" customWidth="1"/>
    <col min="8975" max="8975" width="3.5703125" style="181" customWidth="1"/>
    <col min="8976" max="8976" width="18.85546875" style="181" customWidth="1"/>
    <col min="8977" max="9217" width="9.140625" style="181"/>
    <col min="9218" max="9218" width="14.28515625" style="181" customWidth="1"/>
    <col min="9219" max="9219" width="10.7109375" style="181" customWidth="1"/>
    <col min="9220" max="9220" width="11.7109375" style="181" customWidth="1"/>
    <col min="9221" max="9221" width="12" style="181" customWidth="1"/>
    <col min="9222" max="9222" width="38.5703125" style="181" customWidth="1"/>
    <col min="9223" max="9223" width="17.85546875" style="181" customWidth="1"/>
    <col min="9224" max="9224" width="18" style="181" customWidth="1"/>
    <col min="9225" max="9225" width="17.85546875" style="181" customWidth="1"/>
    <col min="9226" max="9226" width="20" style="181" bestFit="1" customWidth="1"/>
    <col min="9227" max="9227" width="4" style="181" customWidth="1"/>
    <col min="9228" max="9228" width="8.5703125" style="181" customWidth="1"/>
    <col min="9229" max="9229" width="4" style="181" customWidth="1"/>
    <col min="9230" max="9230" width="17.42578125" style="181" customWidth="1"/>
    <col min="9231" max="9231" width="3.5703125" style="181" customWidth="1"/>
    <col min="9232" max="9232" width="18.85546875" style="181" customWidth="1"/>
    <col min="9233" max="9473" width="9.140625" style="181"/>
    <col min="9474" max="9474" width="14.28515625" style="181" customWidth="1"/>
    <col min="9475" max="9475" width="10.7109375" style="181" customWidth="1"/>
    <col min="9476" max="9476" width="11.7109375" style="181" customWidth="1"/>
    <col min="9477" max="9477" width="12" style="181" customWidth="1"/>
    <col min="9478" max="9478" width="38.5703125" style="181" customWidth="1"/>
    <col min="9479" max="9479" width="17.85546875" style="181" customWidth="1"/>
    <col min="9480" max="9480" width="18" style="181" customWidth="1"/>
    <col min="9481" max="9481" width="17.85546875" style="181" customWidth="1"/>
    <col min="9482" max="9482" width="20" style="181" bestFit="1" customWidth="1"/>
    <col min="9483" max="9483" width="4" style="181" customWidth="1"/>
    <col min="9484" max="9484" width="8.5703125" style="181" customWidth="1"/>
    <col min="9485" max="9485" width="4" style="181" customWidth="1"/>
    <col min="9486" max="9486" width="17.42578125" style="181" customWidth="1"/>
    <col min="9487" max="9487" width="3.5703125" style="181" customWidth="1"/>
    <col min="9488" max="9488" width="18.85546875" style="181" customWidth="1"/>
    <col min="9489" max="9729" width="9.140625" style="181"/>
    <col min="9730" max="9730" width="14.28515625" style="181" customWidth="1"/>
    <col min="9731" max="9731" width="10.7109375" style="181" customWidth="1"/>
    <col min="9732" max="9732" width="11.7109375" style="181" customWidth="1"/>
    <col min="9733" max="9733" width="12" style="181" customWidth="1"/>
    <col min="9734" max="9734" width="38.5703125" style="181" customWidth="1"/>
    <col min="9735" max="9735" width="17.85546875" style="181" customWidth="1"/>
    <col min="9736" max="9736" width="18" style="181" customWidth="1"/>
    <col min="9737" max="9737" width="17.85546875" style="181" customWidth="1"/>
    <col min="9738" max="9738" width="20" style="181" bestFit="1" customWidth="1"/>
    <col min="9739" max="9739" width="4" style="181" customWidth="1"/>
    <col min="9740" max="9740" width="8.5703125" style="181" customWidth="1"/>
    <col min="9741" max="9741" width="4" style="181" customWidth="1"/>
    <col min="9742" max="9742" width="17.42578125" style="181" customWidth="1"/>
    <col min="9743" max="9743" width="3.5703125" style="181" customWidth="1"/>
    <col min="9744" max="9744" width="18.85546875" style="181" customWidth="1"/>
    <col min="9745" max="9985" width="9.140625" style="181"/>
    <col min="9986" max="9986" width="14.28515625" style="181" customWidth="1"/>
    <col min="9987" max="9987" width="10.7109375" style="181" customWidth="1"/>
    <col min="9988" max="9988" width="11.7109375" style="181" customWidth="1"/>
    <col min="9989" max="9989" width="12" style="181" customWidth="1"/>
    <col min="9990" max="9990" width="38.5703125" style="181" customWidth="1"/>
    <col min="9991" max="9991" width="17.85546875" style="181" customWidth="1"/>
    <col min="9992" max="9992" width="18" style="181" customWidth="1"/>
    <col min="9993" max="9993" width="17.85546875" style="181" customWidth="1"/>
    <col min="9994" max="9994" width="20" style="181" bestFit="1" customWidth="1"/>
    <col min="9995" max="9995" width="4" style="181" customWidth="1"/>
    <col min="9996" max="9996" width="8.5703125" style="181" customWidth="1"/>
    <col min="9997" max="9997" width="4" style="181" customWidth="1"/>
    <col min="9998" max="9998" width="17.42578125" style="181" customWidth="1"/>
    <col min="9999" max="9999" width="3.5703125" style="181" customWidth="1"/>
    <col min="10000" max="10000" width="18.85546875" style="181" customWidth="1"/>
    <col min="10001" max="10241" width="9.140625" style="181"/>
    <col min="10242" max="10242" width="14.28515625" style="181" customWidth="1"/>
    <col min="10243" max="10243" width="10.7109375" style="181" customWidth="1"/>
    <col min="10244" max="10244" width="11.7109375" style="181" customWidth="1"/>
    <col min="10245" max="10245" width="12" style="181" customWidth="1"/>
    <col min="10246" max="10246" width="38.5703125" style="181" customWidth="1"/>
    <col min="10247" max="10247" width="17.85546875" style="181" customWidth="1"/>
    <col min="10248" max="10248" width="18" style="181" customWidth="1"/>
    <col min="10249" max="10249" width="17.85546875" style="181" customWidth="1"/>
    <col min="10250" max="10250" width="20" style="181" bestFit="1" customWidth="1"/>
    <col min="10251" max="10251" width="4" style="181" customWidth="1"/>
    <col min="10252" max="10252" width="8.5703125" style="181" customWidth="1"/>
    <col min="10253" max="10253" width="4" style="181" customWidth="1"/>
    <col min="10254" max="10254" width="17.42578125" style="181" customWidth="1"/>
    <col min="10255" max="10255" width="3.5703125" style="181" customWidth="1"/>
    <col min="10256" max="10256" width="18.85546875" style="181" customWidth="1"/>
    <col min="10257" max="10497" width="9.140625" style="181"/>
    <col min="10498" max="10498" width="14.28515625" style="181" customWidth="1"/>
    <col min="10499" max="10499" width="10.7109375" style="181" customWidth="1"/>
    <col min="10500" max="10500" width="11.7109375" style="181" customWidth="1"/>
    <col min="10501" max="10501" width="12" style="181" customWidth="1"/>
    <col min="10502" max="10502" width="38.5703125" style="181" customWidth="1"/>
    <col min="10503" max="10503" width="17.85546875" style="181" customWidth="1"/>
    <col min="10504" max="10504" width="18" style="181" customWidth="1"/>
    <col min="10505" max="10505" width="17.85546875" style="181" customWidth="1"/>
    <col min="10506" max="10506" width="20" style="181" bestFit="1" customWidth="1"/>
    <col min="10507" max="10507" width="4" style="181" customWidth="1"/>
    <col min="10508" max="10508" width="8.5703125" style="181" customWidth="1"/>
    <col min="10509" max="10509" width="4" style="181" customWidth="1"/>
    <col min="10510" max="10510" width="17.42578125" style="181" customWidth="1"/>
    <col min="10511" max="10511" width="3.5703125" style="181" customWidth="1"/>
    <col min="10512" max="10512" width="18.85546875" style="181" customWidth="1"/>
    <col min="10513" max="10753" width="9.140625" style="181"/>
    <col min="10754" max="10754" width="14.28515625" style="181" customWidth="1"/>
    <col min="10755" max="10755" width="10.7109375" style="181" customWidth="1"/>
    <col min="10756" max="10756" width="11.7109375" style="181" customWidth="1"/>
    <col min="10757" max="10757" width="12" style="181" customWidth="1"/>
    <col min="10758" max="10758" width="38.5703125" style="181" customWidth="1"/>
    <col min="10759" max="10759" width="17.85546875" style="181" customWidth="1"/>
    <col min="10760" max="10760" width="18" style="181" customWidth="1"/>
    <col min="10761" max="10761" width="17.85546875" style="181" customWidth="1"/>
    <col min="10762" max="10762" width="20" style="181" bestFit="1" customWidth="1"/>
    <col min="10763" max="10763" width="4" style="181" customWidth="1"/>
    <col min="10764" max="10764" width="8.5703125" style="181" customWidth="1"/>
    <col min="10765" max="10765" width="4" style="181" customWidth="1"/>
    <col min="10766" max="10766" width="17.42578125" style="181" customWidth="1"/>
    <col min="10767" max="10767" width="3.5703125" style="181" customWidth="1"/>
    <col min="10768" max="10768" width="18.85546875" style="181" customWidth="1"/>
    <col min="10769" max="11009" width="9.140625" style="181"/>
    <col min="11010" max="11010" width="14.28515625" style="181" customWidth="1"/>
    <col min="11011" max="11011" width="10.7109375" style="181" customWidth="1"/>
    <col min="11012" max="11012" width="11.7109375" style="181" customWidth="1"/>
    <col min="11013" max="11013" width="12" style="181" customWidth="1"/>
    <col min="11014" max="11014" width="38.5703125" style="181" customWidth="1"/>
    <col min="11015" max="11015" width="17.85546875" style="181" customWidth="1"/>
    <col min="11016" max="11016" width="18" style="181" customWidth="1"/>
    <col min="11017" max="11017" width="17.85546875" style="181" customWidth="1"/>
    <col min="11018" max="11018" width="20" style="181" bestFit="1" customWidth="1"/>
    <col min="11019" max="11019" width="4" style="181" customWidth="1"/>
    <col min="11020" max="11020" width="8.5703125" style="181" customWidth="1"/>
    <col min="11021" max="11021" width="4" style="181" customWidth="1"/>
    <col min="11022" max="11022" width="17.42578125" style="181" customWidth="1"/>
    <col min="11023" max="11023" width="3.5703125" style="181" customWidth="1"/>
    <col min="11024" max="11024" width="18.85546875" style="181" customWidth="1"/>
    <col min="11025" max="11265" width="9.140625" style="181"/>
    <col min="11266" max="11266" width="14.28515625" style="181" customWidth="1"/>
    <col min="11267" max="11267" width="10.7109375" style="181" customWidth="1"/>
    <col min="11268" max="11268" width="11.7109375" style="181" customWidth="1"/>
    <col min="11269" max="11269" width="12" style="181" customWidth="1"/>
    <col min="11270" max="11270" width="38.5703125" style="181" customWidth="1"/>
    <col min="11271" max="11271" width="17.85546875" style="181" customWidth="1"/>
    <col min="11272" max="11272" width="18" style="181" customWidth="1"/>
    <col min="11273" max="11273" width="17.85546875" style="181" customWidth="1"/>
    <col min="11274" max="11274" width="20" style="181" bestFit="1" customWidth="1"/>
    <col min="11275" max="11275" width="4" style="181" customWidth="1"/>
    <col min="11276" max="11276" width="8.5703125" style="181" customWidth="1"/>
    <col min="11277" max="11277" width="4" style="181" customWidth="1"/>
    <col min="11278" max="11278" width="17.42578125" style="181" customWidth="1"/>
    <col min="11279" max="11279" width="3.5703125" style="181" customWidth="1"/>
    <col min="11280" max="11280" width="18.85546875" style="181" customWidth="1"/>
    <col min="11281" max="11521" width="9.140625" style="181"/>
    <col min="11522" max="11522" width="14.28515625" style="181" customWidth="1"/>
    <col min="11523" max="11523" width="10.7109375" style="181" customWidth="1"/>
    <col min="11524" max="11524" width="11.7109375" style="181" customWidth="1"/>
    <col min="11525" max="11525" width="12" style="181" customWidth="1"/>
    <col min="11526" max="11526" width="38.5703125" style="181" customWidth="1"/>
    <col min="11527" max="11527" width="17.85546875" style="181" customWidth="1"/>
    <col min="11528" max="11528" width="18" style="181" customWidth="1"/>
    <col min="11529" max="11529" width="17.85546875" style="181" customWidth="1"/>
    <col min="11530" max="11530" width="20" style="181" bestFit="1" customWidth="1"/>
    <col min="11531" max="11531" width="4" style="181" customWidth="1"/>
    <col min="11532" max="11532" width="8.5703125" style="181" customWidth="1"/>
    <col min="11533" max="11533" width="4" style="181" customWidth="1"/>
    <col min="11534" max="11534" width="17.42578125" style="181" customWidth="1"/>
    <col min="11535" max="11535" width="3.5703125" style="181" customWidth="1"/>
    <col min="11536" max="11536" width="18.85546875" style="181" customWidth="1"/>
    <col min="11537" max="11777" width="9.140625" style="181"/>
    <col min="11778" max="11778" width="14.28515625" style="181" customWidth="1"/>
    <col min="11779" max="11779" width="10.7109375" style="181" customWidth="1"/>
    <col min="11780" max="11780" width="11.7109375" style="181" customWidth="1"/>
    <col min="11781" max="11781" width="12" style="181" customWidth="1"/>
    <col min="11782" max="11782" width="38.5703125" style="181" customWidth="1"/>
    <col min="11783" max="11783" width="17.85546875" style="181" customWidth="1"/>
    <col min="11784" max="11784" width="18" style="181" customWidth="1"/>
    <col min="11785" max="11785" width="17.85546875" style="181" customWidth="1"/>
    <col min="11786" max="11786" width="20" style="181" bestFit="1" customWidth="1"/>
    <col min="11787" max="11787" width="4" style="181" customWidth="1"/>
    <col min="11788" max="11788" width="8.5703125" style="181" customWidth="1"/>
    <col min="11789" max="11789" width="4" style="181" customWidth="1"/>
    <col min="11790" max="11790" width="17.42578125" style="181" customWidth="1"/>
    <col min="11791" max="11791" width="3.5703125" style="181" customWidth="1"/>
    <col min="11792" max="11792" width="18.85546875" style="181" customWidth="1"/>
    <col min="11793" max="12033" width="9.140625" style="181"/>
    <col min="12034" max="12034" width="14.28515625" style="181" customWidth="1"/>
    <col min="12035" max="12035" width="10.7109375" style="181" customWidth="1"/>
    <col min="12036" max="12036" width="11.7109375" style="181" customWidth="1"/>
    <col min="12037" max="12037" width="12" style="181" customWidth="1"/>
    <col min="12038" max="12038" width="38.5703125" style="181" customWidth="1"/>
    <col min="12039" max="12039" width="17.85546875" style="181" customWidth="1"/>
    <col min="12040" max="12040" width="18" style="181" customWidth="1"/>
    <col min="12041" max="12041" width="17.85546875" style="181" customWidth="1"/>
    <col min="12042" max="12042" width="20" style="181" bestFit="1" customWidth="1"/>
    <col min="12043" max="12043" width="4" style="181" customWidth="1"/>
    <col min="12044" max="12044" width="8.5703125" style="181" customWidth="1"/>
    <col min="12045" max="12045" width="4" style="181" customWidth="1"/>
    <col min="12046" max="12046" width="17.42578125" style="181" customWidth="1"/>
    <col min="12047" max="12047" width="3.5703125" style="181" customWidth="1"/>
    <col min="12048" max="12048" width="18.85546875" style="181" customWidth="1"/>
    <col min="12049" max="12289" width="9.140625" style="181"/>
    <col min="12290" max="12290" width="14.28515625" style="181" customWidth="1"/>
    <col min="12291" max="12291" width="10.7109375" style="181" customWidth="1"/>
    <col min="12292" max="12292" width="11.7109375" style="181" customWidth="1"/>
    <col min="12293" max="12293" width="12" style="181" customWidth="1"/>
    <col min="12294" max="12294" width="38.5703125" style="181" customWidth="1"/>
    <col min="12295" max="12295" width="17.85546875" style="181" customWidth="1"/>
    <col min="12296" max="12296" width="18" style="181" customWidth="1"/>
    <col min="12297" max="12297" width="17.85546875" style="181" customWidth="1"/>
    <col min="12298" max="12298" width="20" style="181" bestFit="1" customWidth="1"/>
    <col min="12299" max="12299" width="4" style="181" customWidth="1"/>
    <col min="12300" max="12300" width="8.5703125" style="181" customWidth="1"/>
    <col min="12301" max="12301" width="4" style="181" customWidth="1"/>
    <col min="12302" max="12302" width="17.42578125" style="181" customWidth="1"/>
    <col min="12303" max="12303" width="3.5703125" style="181" customWidth="1"/>
    <col min="12304" max="12304" width="18.85546875" style="181" customWidth="1"/>
    <col min="12305" max="12545" width="9.140625" style="181"/>
    <col min="12546" max="12546" width="14.28515625" style="181" customWidth="1"/>
    <col min="12547" max="12547" width="10.7109375" style="181" customWidth="1"/>
    <col min="12548" max="12548" width="11.7109375" style="181" customWidth="1"/>
    <col min="12549" max="12549" width="12" style="181" customWidth="1"/>
    <col min="12550" max="12550" width="38.5703125" style="181" customWidth="1"/>
    <col min="12551" max="12551" width="17.85546875" style="181" customWidth="1"/>
    <col min="12552" max="12552" width="18" style="181" customWidth="1"/>
    <col min="12553" max="12553" width="17.85546875" style="181" customWidth="1"/>
    <col min="12554" max="12554" width="20" style="181" bestFit="1" customWidth="1"/>
    <col min="12555" max="12555" width="4" style="181" customWidth="1"/>
    <col min="12556" max="12556" width="8.5703125" style="181" customWidth="1"/>
    <col min="12557" max="12557" width="4" style="181" customWidth="1"/>
    <col min="12558" max="12558" width="17.42578125" style="181" customWidth="1"/>
    <col min="12559" max="12559" width="3.5703125" style="181" customWidth="1"/>
    <col min="12560" max="12560" width="18.85546875" style="181" customWidth="1"/>
    <col min="12561" max="12801" width="9.140625" style="181"/>
    <col min="12802" max="12802" width="14.28515625" style="181" customWidth="1"/>
    <col min="12803" max="12803" width="10.7109375" style="181" customWidth="1"/>
    <col min="12804" max="12804" width="11.7109375" style="181" customWidth="1"/>
    <col min="12805" max="12805" width="12" style="181" customWidth="1"/>
    <col min="12806" max="12806" width="38.5703125" style="181" customWidth="1"/>
    <col min="12807" max="12807" width="17.85546875" style="181" customWidth="1"/>
    <col min="12808" max="12808" width="18" style="181" customWidth="1"/>
    <col min="12809" max="12809" width="17.85546875" style="181" customWidth="1"/>
    <col min="12810" max="12810" width="20" style="181" bestFit="1" customWidth="1"/>
    <col min="12811" max="12811" width="4" style="181" customWidth="1"/>
    <col min="12812" max="12812" width="8.5703125" style="181" customWidth="1"/>
    <col min="12813" max="12813" width="4" style="181" customWidth="1"/>
    <col min="12814" max="12814" width="17.42578125" style="181" customWidth="1"/>
    <col min="12815" max="12815" width="3.5703125" style="181" customWidth="1"/>
    <col min="12816" max="12816" width="18.85546875" style="181" customWidth="1"/>
    <col min="12817" max="13057" width="9.140625" style="181"/>
    <col min="13058" max="13058" width="14.28515625" style="181" customWidth="1"/>
    <col min="13059" max="13059" width="10.7109375" style="181" customWidth="1"/>
    <col min="13060" max="13060" width="11.7109375" style="181" customWidth="1"/>
    <col min="13061" max="13061" width="12" style="181" customWidth="1"/>
    <col min="13062" max="13062" width="38.5703125" style="181" customWidth="1"/>
    <col min="13063" max="13063" width="17.85546875" style="181" customWidth="1"/>
    <col min="13064" max="13064" width="18" style="181" customWidth="1"/>
    <col min="13065" max="13065" width="17.85546875" style="181" customWidth="1"/>
    <col min="13066" max="13066" width="20" style="181" bestFit="1" customWidth="1"/>
    <col min="13067" max="13067" width="4" style="181" customWidth="1"/>
    <col min="13068" max="13068" width="8.5703125" style="181" customWidth="1"/>
    <col min="13069" max="13069" width="4" style="181" customWidth="1"/>
    <col min="13070" max="13070" width="17.42578125" style="181" customWidth="1"/>
    <col min="13071" max="13071" width="3.5703125" style="181" customWidth="1"/>
    <col min="13072" max="13072" width="18.85546875" style="181" customWidth="1"/>
    <col min="13073" max="13313" width="9.140625" style="181"/>
    <col min="13314" max="13314" width="14.28515625" style="181" customWidth="1"/>
    <col min="13315" max="13315" width="10.7109375" style="181" customWidth="1"/>
    <col min="13316" max="13316" width="11.7109375" style="181" customWidth="1"/>
    <col min="13317" max="13317" width="12" style="181" customWidth="1"/>
    <col min="13318" max="13318" width="38.5703125" style="181" customWidth="1"/>
    <col min="13319" max="13319" width="17.85546875" style="181" customWidth="1"/>
    <col min="13320" max="13320" width="18" style="181" customWidth="1"/>
    <col min="13321" max="13321" width="17.85546875" style="181" customWidth="1"/>
    <col min="13322" max="13322" width="20" style="181" bestFit="1" customWidth="1"/>
    <col min="13323" max="13323" width="4" style="181" customWidth="1"/>
    <col min="13324" max="13324" width="8.5703125" style="181" customWidth="1"/>
    <col min="13325" max="13325" width="4" style="181" customWidth="1"/>
    <col min="13326" max="13326" width="17.42578125" style="181" customWidth="1"/>
    <col min="13327" max="13327" width="3.5703125" style="181" customWidth="1"/>
    <col min="13328" max="13328" width="18.85546875" style="181" customWidth="1"/>
    <col min="13329" max="13569" width="9.140625" style="181"/>
    <col min="13570" max="13570" width="14.28515625" style="181" customWidth="1"/>
    <col min="13571" max="13571" width="10.7109375" style="181" customWidth="1"/>
    <col min="13572" max="13572" width="11.7109375" style="181" customWidth="1"/>
    <col min="13573" max="13573" width="12" style="181" customWidth="1"/>
    <col min="13574" max="13574" width="38.5703125" style="181" customWidth="1"/>
    <col min="13575" max="13575" width="17.85546875" style="181" customWidth="1"/>
    <col min="13576" max="13576" width="18" style="181" customWidth="1"/>
    <col min="13577" max="13577" width="17.85546875" style="181" customWidth="1"/>
    <col min="13578" max="13578" width="20" style="181" bestFit="1" customWidth="1"/>
    <col min="13579" max="13579" width="4" style="181" customWidth="1"/>
    <col min="13580" max="13580" width="8.5703125" style="181" customWidth="1"/>
    <col min="13581" max="13581" width="4" style="181" customWidth="1"/>
    <col min="13582" max="13582" width="17.42578125" style="181" customWidth="1"/>
    <col min="13583" max="13583" width="3.5703125" style="181" customWidth="1"/>
    <col min="13584" max="13584" width="18.85546875" style="181" customWidth="1"/>
    <col min="13585" max="13825" width="9.140625" style="181"/>
    <col min="13826" max="13826" width="14.28515625" style="181" customWidth="1"/>
    <col min="13827" max="13827" width="10.7109375" style="181" customWidth="1"/>
    <col min="13828" max="13828" width="11.7109375" style="181" customWidth="1"/>
    <col min="13829" max="13829" width="12" style="181" customWidth="1"/>
    <col min="13830" max="13830" width="38.5703125" style="181" customWidth="1"/>
    <col min="13831" max="13831" width="17.85546875" style="181" customWidth="1"/>
    <col min="13832" max="13832" width="18" style="181" customWidth="1"/>
    <col min="13833" max="13833" width="17.85546875" style="181" customWidth="1"/>
    <col min="13834" max="13834" width="20" style="181" bestFit="1" customWidth="1"/>
    <col min="13835" max="13835" width="4" style="181" customWidth="1"/>
    <col min="13836" max="13836" width="8.5703125" style="181" customWidth="1"/>
    <col min="13837" max="13837" width="4" style="181" customWidth="1"/>
    <col min="13838" max="13838" width="17.42578125" style="181" customWidth="1"/>
    <col min="13839" max="13839" width="3.5703125" style="181" customWidth="1"/>
    <col min="13840" max="13840" width="18.85546875" style="181" customWidth="1"/>
    <col min="13841" max="14081" width="9.140625" style="181"/>
    <col min="14082" max="14082" width="14.28515625" style="181" customWidth="1"/>
    <col min="14083" max="14083" width="10.7109375" style="181" customWidth="1"/>
    <col min="14084" max="14084" width="11.7109375" style="181" customWidth="1"/>
    <col min="14085" max="14085" width="12" style="181" customWidth="1"/>
    <col min="14086" max="14086" width="38.5703125" style="181" customWidth="1"/>
    <col min="14087" max="14087" width="17.85546875" style="181" customWidth="1"/>
    <col min="14088" max="14088" width="18" style="181" customWidth="1"/>
    <col min="14089" max="14089" width="17.85546875" style="181" customWidth="1"/>
    <col min="14090" max="14090" width="20" style="181" bestFit="1" customWidth="1"/>
    <col min="14091" max="14091" width="4" style="181" customWidth="1"/>
    <col min="14092" max="14092" width="8.5703125" style="181" customWidth="1"/>
    <col min="14093" max="14093" width="4" style="181" customWidth="1"/>
    <col min="14094" max="14094" width="17.42578125" style="181" customWidth="1"/>
    <col min="14095" max="14095" width="3.5703125" style="181" customWidth="1"/>
    <col min="14096" max="14096" width="18.85546875" style="181" customWidth="1"/>
    <col min="14097" max="14337" width="9.140625" style="181"/>
    <col min="14338" max="14338" width="14.28515625" style="181" customWidth="1"/>
    <col min="14339" max="14339" width="10.7109375" style="181" customWidth="1"/>
    <col min="14340" max="14340" width="11.7109375" style="181" customWidth="1"/>
    <col min="14341" max="14341" width="12" style="181" customWidth="1"/>
    <col min="14342" max="14342" width="38.5703125" style="181" customWidth="1"/>
    <col min="14343" max="14343" width="17.85546875" style="181" customWidth="1"/>
    <col min="14344" max="14344" width="18" style="181" customWidth="1"/>
    <col min="14345" max="14345" width="17.85546875" style="181" customWidth="1"/>
    <col min="14346" max="14346" width="20" style="181" bestFit="1" customWidth="1"/>
    <col min="14347" max="14347" width="4" style="181" customWidth="1"/>
    <col min="14348" max="14348" width="8.5703125" style="181" customWidth="1"/>
    <col min="14349" max="14349" width="4" style="181" customWidth="1"/>
    <col min="14350" max="14350" width="17.42578125" style="181" customWidth="1"/>
    <col min="14351" max="14351" width="3.5703125" style="181" customWidth="1"/>
    <col min="14352" max="14352" width="18.85546875" style="181" customWidth="1"/>
    <col min="14353" max="14593" width="9.140625" style="181"/>
    <col min="14594" max="14594" width="14.28515625" style="181" customWidth="1"/>
    <col min="14595" max="14595" width="10.7109375" style="181" customWidth="1"/>
    <col min="14596" max="14596" width="11.7109375" style="181" customWidth="1"/>
    <col min="14597" max="14597" width="12" style="181" customWidth="1"/>
    <col min="14598" max="14598" width="38.5703125" style="181" customWidth="1"/>
    <col min="14599" max="14599" width="17.85546875" style="181" customWidth="1"/>
    <col min="14600" max="14600" width="18" style="181" customWidth="1"/>
    <col min="14601" max="14601" width="17.85546875" style="181" customWidth="1"/>
    <col min="14602" max="14602" width="20" style="181" bestFit="1" customWidth="1"/>
    <col min="14603" max="14603" width="4" style="181" customWidth="1"/>
    <col min="14604" max="14604" width="8.5703125" style="181" customWidth="1"/>
    <col min="14605" max="14605" width="4" style="181" customWidth="1"/>
    <col min="14606" max="14606" width="17.42578125" style="181" customWidth="1"/>
    <col min="14607" max="14607" width="3.5703125" style="181" customWidth="1"/>
    <col min="14608" max="14608" width="18.85546875" style="181" customWidth="1"/>
    <col min="14609" max="14849" width="9.140625" style="181"/>
    <col min="14850" max="14850" width="14.28515625" style="181" customWidth="1"/>
    <col min="14851" max="14851" width="10.7109375" style="181" customWidth="1"/>
    <col min="14852" max="14852" width="11.7109375" style="181" customWidth="1"/>
    <col min="14853" max="14853" width="12" style="181" customWidth="1"/>
    <col min="14854" max="14854" width="38.5703125" style="181" customWidth="1"/>
    <col min="14855" max="14855" width="17.85546875" style="181" customWidth="1"/>
    <col min="14856" max="14856" width="18" style="181" customWidth="1"/>
    <col min="14857" max="14857" width="17.85546875" style="181" customWidth="1"/>
    <col min="14858" max="14858" width="20" style="181" bestFit="1" customWidth="1"/>
    <col min="14859" max="14859" width="4" style="181" customWidth="1"/>
    <col min="14860" max="14860" width="8.5703125" style="181" customWidth="1"/>
    <col min="14861" max="14861" width="4" style="181" customWidth="1"/>
    <col min="14862" max="14862" width="17.42578125" style="181" customWidth="1"/>
    <col min="14863" max="14863" width="3.5703125" style="181" customWidth="1"/>
    <col min="14864" max="14864" width="18.85546875" style="181" customWidth="1"/>
    <col min="14865" max="15105" width="9.140625" style="181"/>
    <col min="15106" max="15106" width="14.28515625" style="181" customWidth="1"/>
    <col min="15107" max="15107" width="10.7109375" style="181" customWidth="1"/>
    <col min="15108" max="15108" width="11.7109375" style="181" customWidth="1"/>
    <col min="15109" max="15109" width="12" style="181" customWidth="1"/>
    <col min="15110" max="15110" width="38.5703125" style="181" customWidth="1"/>
    <col min="15111" max="15111" width="17.85546875" style="181" customWidth="1"/>
    <col min="15112" max="15112" width="18" style="181" customWidth="1"/>
    <col min="15113" max="15113" width="17.85546875" style="181" customWidth="1"/>
    <col min="15114" max="15114" width="20" style="181" bestFit="1" customWidth="1"/>
    <col min="15115" max="15115" width="4" style="181" customWidth="1"/>
    <col min="15116" max="15116" width="8.5703125" style="181" customWidth="1"/>
    <col min="15117" max="15117" width="4" style="181" customWidth="1"/>
    <col min="15118" max="15118" width="17.42578125" style="181" customWidth="1"/>
    <col min="15119" max="15119" width="3.5703125" style="181" customWidth="1"/>
    <col min="15120" max="15120" width="18.85546875" style="181" customWidth="1"/>
    <col min="15121" max="15361" width="9.140625" style="181"/>
    <col min="15362" max="15362" width="14.28515625" style="181" customWidth="1"/>
    <col min="15363" max="15363" width="10.7109375" style="181" customWidth="1"/>
    <col min="15364" max="15364" width="11.7109375" style="181" customWidth="1"/>
    <col min="15365" max="15365" width="12" style="181" customWidth="1"/>
    <col min="15366" max="15366" width="38.5703125" style="181" customWidth="1"/>
    <col min="15367" max="15367" width="17.85546875" style="181" customWidth="1"/>
    <col min="15368" max="15368" width="18" style="181" customWidth="1"/>
    <col min="15369" max="15369" width="17.85546875" style="181" customWidth="1"/>
    <col min="15370" max="15370" width="20" style="181" bestFit="1" customWidth="1"/>
    <col min="15371" max="15371" width="4" style="181" customWidth="1"/>
    <col min="15372" max="15372" width="8.5703125" style="181" customWidth="1"/>
    <col min="15373" max="15373" width="4" style="181" customWidth="1"/>
    <col min="15374" max="15374" width="17.42578125" style="181" customWidth="1"/>
    <col min="15375" max="15375" width="3.5703125" style="181" customWidth="1"/>
    <col min="15376" max="15376" width="18.85546875" style="181" customWidth="1"/>
    <col min="15377" max="15617" width="9.140625" style="181"/>
    <col min="15618" max="15618" width="14.28515625" style="181" customWidth="1"/>
    <col min="15619" max="15619" width="10.7109375" style="181" customWidth="1"/>
    <col min="15620" max="15620" width="11.7109375" style="181" customWidth="1"/>
    <col min="15621" max="15621" width="12" style="181" customWidth="1"/>
    <col min="15622" max="15622" width="38.5703125" style="181" customWidth="1"/>
    <col min="15623" max="15623" width="17.85546875" style="181" customWidth="1"/>
    <col min="15624" max="15624" width="18" style="181" customWidth="1"/>
    <col min="15625" max="15625" width="17.85546875" style="181" customWidth="1"/>
    <col min="15626" max="15626" width="20" style="181" bestFit="1" customWidth="1"/>
    <col min="15627" max="15627" width="4" style="181" customWidth="1"/>
    <col min="15628" max="15628" width="8.5703125" style="181" customWidth="1"/>
    <col min="15629" max="15629" width="4" style="181" customWidth="1"/>
    <col min="15630" max="15630" width="17.42578125" style="181" customWidth="1"/>
    <col min="15631" max="15631" width="3.5703125" style="181" customWidth="1"/>
    <col min="15632" max="15632" width="18.85546875" style="181" customWidth="1"/>
    <col min="15633" max="15873" width="9.140625" style="181"/>
    <col min="15874" max="15874" width="14.28515625" style="181" customWidth="1"/>
    <col min="15875" max="15875" width="10.7109375" style="181" customWidth="1"/>
    <col min="15876" max="15876" width="11.7109375" style="181" customWidth="1"/>
    <col min="15877" max="15877" width="12" style="181" customWidth="1"/>
    <col min="15878" max="15878" width="38.5703125" style="181" customWidth="1"/>
    <col min="15879" max="15879" width="17.85546875" style="181" customWidth="1"/>
    <col min="15880" max="15880" width="18" style="181" customWidth="1"/>
    <col min="15881" max="15881" width="17.85546875" style="181" customWidth="1"/>
    <col min="15882" max="15882" width="20" style="181" bestFit="1" customWidth="1"/>
    <col min="15883" max="15883" width="4" style="181" customWidth="1"/>
    <col min="15884" max="15884" width="8.5703125" style="181" customWidth="1"/>
    <col min="15885" max="15885" width="4" style="181" customWidth="1"/>
    <col min="15886" max="15886" width="17.42578125" style="181" customWidth="1"/>
    <col min="15887" max="15887" width="3.5703125" style="181" customWidth="1"/>
    <col min="15888" max="15888" width="18.85546875" style="181" customWidth="1"/>
    <col min="15889" max="16129" width="9.140625" style="181"/>
    <col min="16130" max="16130" width="14.28515625" style="181" customWidth="1"/>
    <col min="16131" max="16131" width="10.7109375" style="181" customWidth="1"/>
    <col min="16132" max="16132" width="11.7109375" style="181" customWidth="1"/>
    <col min="16133" max="16133" width="12" style="181" customWidth="1"/>
    <col min="16134" max="16134" width="38.5703125" style="181" customWidth="1"/>
    <col min="16135" max="16135" width="17.85546875" style="181" customWidth="1"/>
    <col min="16136" max="16136" width="18" style="181" customWidth="1"/>
    <col min="16137" max="16137" width="17.85546875" style="181" customWidth="1"/>
    <col min="16138" max="16138" width="20" style="181" bestFit="1" customWidth="1"/>
    <col min="16139" max="16139" width="4" style="181" customWidth="1"/>
    <col min="16140" max="16140" width="8.5703125" style="181" customWidth="1"/>
    <col min="16141" max="16141" width="4" style="181" customWidth="1"/>
    <col min="16142" max="16142" width="17.42578125" style="181" customWidth="1"/>
    <col min="16143" max="16143" width="3.5703125" style="181" customWidth="1"/>
    <col min="16144" max="16144" width="18.85546875" style="181" customWidth="1"/>
    <col min="16145" max="16384" width="9.140625" style="181"/>
  </cols>
  <sheetData>
    <row r="2" spans="1:18" ht="22.5">
      <c r="B2" s="181"/>
      <c r="C2" s="970"/>
      <c r="D2" s="970"/>
      <c r="E2" s="970"/>
      <c r="F2" s="970"/>
      <c r="G2" s="1212" t="s">
        <v>133</v>
      </c>
      <c r="H2" s="1212"/>
      <c r="I2" s="1212"/>
      <c r="J2" s="1212"/>
      <c r="K2" s="1212"/>
      <c r="L2" s="1212"/>
      <c r="M2" s="970"/>
      <c r="N2" s="970"/>
      <c r="O2" s="970"/>
      <c r="P2" s="970"/>
      <c r="Q2" s="970"/>
      <c r="R2" s="970"/>
    </row>
    <row r="3" spans="1:18" ht="22.5">
      <c r="A3" s="428"/>
      <c r="B3" s="432"/>
      <c r="C3" s="433"/>
      <c r="D3" s="675"/>
      <c r="E3" s="971" t="s">
        <v>737</v>
      </c>
      <c r="F3" s="971"/>
      <c r="G3" s="1197" t="s">
        <v>737</v>
      </c>
      <c r="H3" s="1197"/>
      <c r="I3" s="1197"/>
      <c r="J3" s="1197"/>
      <c r="K3" s="1197"/>
      <c r="L3" s="1197"/>
      <c r="M3" s="376"/>
      <c r="N3" s="960"/>
      <c r="O3" s="960"/>
      <c r="P3" s="960"/>
      <c r="Q3" s="960"/>
      <c r="R3" s="960"/>
    </row>
    <row r="4" spans="1:18" ht="22.5">
      <c r="B4" s="960"/>
      <c r="C4" s="960"/>
      <c r="D4" s="960"/>
      <c r="E4" s="960"/>
      <c r="F4" s="960"/>
      <c r="G4" s="1211" t="s">
        <v>385</v>
      </c>
      <c r="H4" s="1211"/>
      <c r="I4" s="1211"/>
      <c r="J4" s="1211"/>
      <c r="K4" s="1211"/>
      <c r="L4" s="960"/>
      <c r="M4" s="960"/>
      <c r="N4" s="960"/>
      <c r="O4" s="960"/>
      <c r="P4" s="960"/>
      <c r="Q4" s="960"/>
      <c r="R4" s="960"/>
    </row>
    <row r="5" spans="1:18" ht="18.75" thickBot="1">
      <c r="B5" s="181"/>
      <c r="C5" s="189"/>
      <c r="D5" s="189"/>
      <c r="E5" s="189"/>
      <c r="F5" s="189"/>
      <c r="G5" s="1213" t="s">
        <v>285</v>
      </c>
      <c r="H5" s="1213"/>
      <c r="I5" s="1213"/>
      <c r="J5" s="1213"/>
      <c r="K5" s="1213"/>
      <c r="L5" s="1213"/>
      <c r="M5" s="189"/>
      <c r="N5" s="189"/>
      <c r="O5" s="189"/>
      <c r="P5" s="189"/>
      <c r="Q5" s="189"/>
      <c r="R5" s="189"/>
    </row>
    <row r="6" spans="1:18" s="182" customFormat="1" ht="28.5" customHeight="1" thickBot="1">
      <c r="B6" s="1215" t="s">
        <v>275</v>
      </c>
      <c r="C6" s="1215" t="s">
        <v>358</v>
      </c>
      <c r="D6" s="1215" t="s">
        <v>223</v>
      </c>
      <c r="E6" s="1215" t="s">
        <v>301</v>
      </c>
      <c r="F6" s="1215" t="s">
        <v>301</v>
      </c>
      <c r="G6" s="1215" t="s">
        <v>749</v>
      </c>
      <c r="H6" s="1221" t="s">
        <v>294</v>
      </c>
      <c r="I6" s="1223" t="s">
        <v>356</v>
      </c>
      <c r="J6" s="1219"/>
      <c r="K6" s="1224"/>
      <c r="L6" s="1218" t="s">
        <v>357</v>
      </c>
      <c r="M6" s="1219"/>
      <c r="N6" s="1220"/>
      <c r="O6" s="190"/>
      <c r="P6" s="1215" t="s">
        <v>355</v>
      </c>
      <c r="R6" s="1215" t="s">
        <v>296</v>
      </c>
    </row>
    <row r="7" spans="1:18" s="182" customFormat="1" ht="13.5" thickBot="1">
      <c r="B7" s="1216"/>
      <c r="C7" s="1216"/>
      <c r="D7" s="1216"/>
      <c r="E7" s="1216"/>
      <c r="F7" s="1216"/>
      <c r="G7" s="1216"/>
      <c r="H7" s="1222"/>
      <c r="I7" s="284" t="s">
        <v>136</v>
      </c>
      <c r="J7" s="284" t="s">
        <v>100</v>
      </c>
      <c r="K7" s="304" t="s">
        <v>137</v>
      </c>
      <c r="L7" s="300" t="s">
        <v>136</v>
      </c>
      <c r="M7" s="279" t="s">
        <v>100</v>
      </c>
      <c r="N7" s="279" t="s">
        <v>137</v>
      </c>
      <c r="P7" s="1216"/>
      <c r="R7" s="1216"/>
    </row>
    <row r="8" spans="1:18" s="182" customFormat="1" ht="22.5" customHeight="1" thickBot="1">
      <c r="B8" s="1225"/>
      <c r="C8" s="1225"/>
      <c r="D8" s="1225"/>
      <c r="E8" s="1225"/>
      <c r="F8" s="1225"/>
      <c r="G8" s="1225"/>
      <c r="H8" s="288" t="s">
        <v>293</v>
      </c>
      <c r="I8" s="305" t="s">
        <v>293</v>
      </c>
      <c r="J8" s="305" t="s">
        <v>293</v>
      </c>
      <c r="K8" s="305" t="s">
        <v>293</v>
      </c>
      <c r="L8" s="301" t="s">
        <v>293</v>
      </c>
      <c r="M8" s="288" t="s">
        <v>293</v>
      </c>
      <c r="N8" s="288" t="s">
        <v>293</v>
      </c>
      <c r="O8" s="281"/>
      <c r="P8" s="1217"/>
      <c r="R8" s="1217"/>
    </row>
    <row r="9" spans="1:18" s="183" customFormat="1" ht="30" customHeight="1">
      <c r="B9" s="272"/>
      <c r="C9" s="276"/>
      <c r="D9" s="276"/>
      <c r="E9" s="276"/>
      <c r="G9" s="476" t="s">
        <v>385</v>
      </c>
      <c r="H9" s="273"/>
      <c r="I9" s="299"/>
      <c r="J9" s="299"/>
      <c r="K9" s="306"/>
      <c r="L9" s="302"/>
      <c r="M9" s="278"/>
      <c r="N9" s="280"/>
      <c r="O9" s="281"/>
      <c r="P9" s="282"/>
      <c r="R9" s="282"/>
    </row>
    <row r="10" spans="1:18" s="183" customFormat="1" ht="30" customHeight="1">
      <c r="B10" s="272">
        <v>1</v>
      </c>
      <c r="C10" s="289">
        <v>0</v>
      </c>
      <c r="D10" s="276">
        <v>1</v>
      </c>
      <c r="E10" s="276"/>
      <c r="F10" s="276">
        <v>1</v>
      </c>
      <c r="G10" s="464" t="s">
        <v>386</v>
      </c>
      <c r="H10" s="289">
        <v>5282000</v>
      </c>
      <c r="I10" s="289">
        <v>5282000</v>
      </c>
      <c r="J10" s="289">
        <v>3944770</v>
      </c>
      <c r="K10" s="289">
        <f>I10+J10</f>
        <v>9226770</v>
      </c>
      <c r="L10" s="289">
        <v>5282000</v>
      </c>
      <c r="M10" s="289">
        <v>3944770</v>
      </c>
      <c r="N10" s="289">
        <f>L10+M10</f>
        <v>9226770</v>
      </c>
      <c r="O10" s="281"/>
      <c r="P10" s="576" t="s">
        <v>177</v>
      </c>
      <c r="R10" s="282"/>
    </row>
    <row r="11" spans="1:18" s="183" customFormat="1" ht="30" customHeight="1">
      <c r="B11" s="272">
        <v>2</v>
      </c>
      <c r="C11" s="289">
        <v>0</v>
      </c>
      <c r="D11" s="276">
        <v>5</v>
      </c>
      <c r="E11" s="276"/>
      <c r="F11" s="276">
        <v>5</v>
      </c>
      <c r="G11" s="464" t="s">
        <v>387</v>
      </c>
      <c r="H11" s="289">
        <v>24690000</v>
      </c>
      <c r="I11" s="289">
        <v>6250550</v>
      </c>
      <c r="J11" s="289">
        <v>18439490</v>
      </c>
      <c r="K11" s="289">
        <f t="shared" ref="K11:K12" si="0">I11+J11</f>
        <v>24690040</v>
      </c>
      <c r="L11" s="289">
        <v>6250550</v>
      </c>
      <c r="M11" s="289">
        <v>18439450</v>
      </c>
      <c r="N11" s="289">
        <f t="shared" ref="N11:N14" si="1">L11+M11</f>
        <v>24690000</v>
      </c>
      <c r="O11" s="281"/>
      <c r="P11" s="576" t="s">
        <v>177</v>
      </c>
      <c r="R11" s="282"/>
    </row>
    <row r="12" spans="1:18" s="183" customFormat="1" ht="30" customHeight="1">
      <c r="B12" s="272">
        <v>3</v>
      </c>
      <c r="C12" s="289">
        <v>0</v>
      </c>
      <c r="D12" s="276">
        <v>1</v>
      </c>
      <c r="E12" s="276"/>
      <c r="F12" s="276">
        <v>1</v>
      </c>
      <c r="G12" s="464" t="s">
        <v>637</v>
      </c>
      <c r="H12" s="289">
        <v>1980000</v>
      </c>
      <c r="I12" s="289">
        <v>549930</v>
      </c>
      <c r="J12" s="289">
        <v>1430070</v>
      </c>
      <c r="K12" s="289">
        <f t="shared" si="0"/>
        <v>1980000</v>
      </c>
      <c r="L12" s="289">
        <v>549930</v>
      </c>
      <c r="M12" s="289">
        <v>1430070</v>
      </c>
      <c r="N12" s="289">
        <f t="shared" si="1"/>
        <v>1980000</v>
      </c>
      <c r="O12" s="281"/>
      <c r="P12" s="576" t="s">
        <v>177</v>
      </c>
      <c r="R12" s="282"/>
    </row>
    <row r="13" spans="1:18" s="183" customFormat="1" ht="30" customHeight="1">
      <c r="B13" s="272">
        <v>4</v>
      </c>
      <c r="C13" s="289">
        <v>0</v>
      </c>
      <c r="D13" s="276">
        <v>1</v>
      </c>
      <c r="E13" s="276"/>
      <c r="F13" s="276">
        <v>1</v>
      </c>
      <c r="G13" s="464" t="s">
        <v>636</v>
      </c>
      <c r="H13" s="289">
        <v>379290</v>
      </c>
      <c r="I13" s="289">
        <v>131170</v>
      </c>
      <c r="J13" s="289">
        <v>142600</v>
      </c>
      <c r="K13" s="289">
        <f>I13+J13</f>
        <v>273770</v>
      </c>
      <c r="L13" s="289">
        <v>265280</v>
      </c>
      <c r="M13" s="289">
        <v>113000</v>
      </c>
      <c r="N13" s="289">
        <f t="shared" si="1"/>
        <v>378280</v>
      </c>
      <c r="O13" s="281"/>
      <c r="P13" s="476">
        <v>4</v>
      </c>
      <c r="R13" s="282"/>
    </row>
    <row r="14" spans="1:18" s="183" customFormat="1" ht="30" customHeight="1">
      <c r="B14" s="272">
        <v>5</v>
      </c>
      <c r="C14" s="289">
        <v>0</v>
      </c>
      <c r="D14" s="276">
        <v>1</v>
      </c>
      <c r="E14" s="276"/>
      <c r="F14" s="276">
        <v>1</v>
      </c>
      <c r="G14" s="464" t="s">
        <v>388</v>
      </c>
      <c r="H14" s="289">
        <v>192070</v>
      </c>
      <c r="I14" s="289">
        <v>126370</v>
      </c>
      <c r="J14" s="526">
        <v>137300</v>
      </c>
      <c r="K14" s="289">
        <f>I14+J14</f>
        <v>263670</v>
      </c>
      <c r="L14" s="289">
        <v>131980</v>
      </c>
      <c r="M14" s="289">
        <v>60230</v>
      </c>
      <c r="N14" s="289">
        <f t="shared" si="1"/>
        <v>192210</v>
      </c>
      <c r="O14" s="281"/>
      <c r="P14" s="476">
        <v>2</v>
      </c>
      <c r="R14" s="282"/>
    </row>
    <row r="15" spans="1:18" s="182" customFormat="1" ht="30" customHeight="1">
      <c r="B15" s="277" t="s">
        <v>129</v>
      </c>
      <c r="C15" s="476"/>
      <c r="D15" s="476">
        <f t="shared" ref="D15:E15" si="2">SUM(D10:D14)</f>
        <v>9</v>
      </c>
      <c r="E15" s="476">
        <f t="shared" si="2"/>
        <v>0</v>
      </c>
      <c r="F15" s="476">
        <f>SUM(F10:F14)</f>
        <v>9</v>
      </c>
      <c r="G15" s="474"/>
      <c r="H15" s="641">
        <f>H14+H13+H12+H11+H10</f>
        <v>32523360</v>
      </c>
      <c r="I15" s="641">
        <f>I14+I13+I12+I11+I10+6265050</f>
        <v>18605070</v>
      </c>
      <c r="J15" s="641">
        <f t="shared" ref="J15:N15" si="3">J14+J13+J12+J11+J10</f>
        <v>24094230</v>
      </c>
      <c r="K15" s="641">
        <f t="shared" si="3"/>
        <v>36434250</v>
      </c>
      <c r="L15" s="641">
        <f t="shared" si="3"/>
        <v>12479740</v>
      </c>
      <c r="M15" s="641">
        <f t="shared" si="3"/>
        <v>23987520</v>
      </c>
      <c r="N15" s="641">
        <f t="shared" si="3"/>
        <v>36467260</v>
      </c>
      <c r="O15" s="283"/>
      <c r="P15" s="576"/>
      <c r="R15" s="576"/>
    </row>
    <row r="16" spans="1:18" s="183" customFormat="1" ht="12.75">
      <c r="B16" s="272"/>
      <c r="C16" s="276"/>
      <c r="D16" s="276"/>
      <c r="E16" s="276"/>
      <c r="F16" s="276"/>
      <c r="G16" s="273"/>
      <c r="H16" s="273"/>
      <c r="I16" s="273"/>
      <c r="J16" s="273"/>
      <c r="K16" s="307"/>
      <c r="L16" s="303"/>
      <c r="M16" s="275"/>
      <c r="N16" s="282"/>
      <c r="O16" s="281"/>
      <c r="P16" s="282"/>
      <c r="R16" s="282"/>
    </row>
    <row r="17" spans="2:18" s="183" customFormat="1" ht="12.75" hidden="1" customHeight="1">
      <c r="B17" s="456"/>
      <c r="C17" s="457"/>
      <c r="D17" s="457"/>
      <c r="E17" s="457"/>
      <c r="F17" s="457"/>
      <c r="G17" s="458"/>
      <c r="H17" s="458"/>
      <c r="I17" s="458"/>
      <c r="J17" s="458"/>
      <c r="K17" s="459"/>
      <c r="L17" s="460"/>
      <c r="M17" s="460"/>
      <c r="N17" s="461"/>
      <c r="O17" s="462"/>
      <c r="P17" s="461"/>
      <c r="R17" s="461"/>
    </row>
    <row r="18" spans="2:18" s="183" customFormat="1" ht="12.75" hidden="1">
      <c r="B18" s="456"/>
      <c r="C18" s="457"/>
      <c r="D18" s="457"/>
      <c r="E18" s="457"/>
      <c r="F18" s="457"/>
      <c r="G18" s="458"/>
      <c r="H18" s="458"/>
      <c r="I18" s="458"/>
      <c r="J18" s="458"/>
      <c r="K18" s="459"/>
      <c r="L18" s="460"/>
      <c r="M18" s="460"/>
      <c r="N18" s="461"/>
      <c r="O18" s="462"/>
      <c r="P18" s="461"/>
      <c r="R18" s="461"/>
    </row>
    <row r="19" spans="2:18" ht="22.5" hidden="1">
      <c r="B19" s="1214"/>
      <c r="C19" s="1214"/>
      <c r="D19" s="1214"/>
      <c r="E19" s="1214"/>
      <c r="F19" s="1214"/>
      <c r="G19" s="1214"/>
      <c r="H19" s="1214"/>
      <c r="I19" s="1214"/>
      <c r="J19" s="1214"/>
      <c r="K19" s="1214"/>
      <c r="L19" s="1214"/>
      <c r="M19" s="1214"/>
      <c r="N19" s="1214"/>
      <c r="O19" s="1214"/>
      <c r="P19" s="1214"/>
      <c r="Q19" s="1214"/>
      <c r="R19" s="1214"/>
    </row>
    <row r="20" spans="2:18" ht="18" hidden="1">
      <c r="P20" s="177"/>
    </row>
    <row r="21" spans="2:18" ht="15.75" hidden="1">
      <c r="B21" s="1198"/>
      <c r="C21" s="1198"/>
      <c r="D21" s="1198"/>
      <c r="E21" s="1198"/>
      <c r="F21" s="1198"/>
      <c r="G21" s="1198"/>
      <c r="H21" s="1198"/>
      <c r="I21" s="1198"/>
      <c r="J21" s="1198"/>
      <c r="K21" s="1198"/>
      <c r="L21" s="1198"/>
      <c r="M21" s="1198"/>
      <c r="N21" s="1198"/>
      <c r="O21" s="1198"/>
      <c r="P21" s="1198"/>
      <c r="Q21" s="1198"/>
      <c r="R21" s="1198"/>
    </row>
    <row r="22" spans="2:18" hidden="1">
      <c r="D22" s="452"/>
      <c r="E22" s="452"/>
      <c r="F22" s="453"/>
      <c r="G22" s="454"/>
      <c r="H22" s="454"/>
      <c r="I22" s="454"/>
      <c r="J22" s="454"/>
      <c r="L22" s="453"/>
    </row>
    <row r="23" spans="2:18" ht="15.75" hidden="1" thickBot="1">
      <c r="B23" s="1199"/>
      <c r="C23" s="1199"/>
      <c r="D23" s="1199"/>
      <c r="E23" s="1199"/>
      <c r="F23" s="1199"/>
      <c r="G23" s="1199"/>
      <c r="H23" s="1199"/>
      <c r="I23" s="1199"/>
      <c r="J23" s="1199"/>
      <c r="K23" s="1199"/>
      <c r="L23" s="1199"/>
      <c r="M23" s="1199"/>
      <c r="N23" s="1199"/>
      <c r="O23" s="1199"/>
      <c r="P23" s="1199"/>
      <c r="Q23" s="1199"/>
      <c r="R23" s="1199"/>
    </row>
    <row r="24" spans="2:18" s="182" customFormat="1" ht="28.5" hidden="1" customHeight="1" thickBot="1">
      <c r="B24" s="1200"/>
      <c r="C24" s="1200"/>
      <c r="D24" s="1200"/>
      <c r="E24" s="1200"/>
      <c r="F24" s="1200"/>
      <c r="G24" s="1200"/>
      <c r="H24" s="1203"/>
      <c r="I24" s="1205"/>
      <c r="J24" s="1206"/>
      <c r="K24" s="1207"/>
      <c r="L24" s="1208"/>
      <c r="M24" s="1206"/>
      <c r="N24" s="1209"/>
      <c r="P24" s="1200"/>
      <c r="R24" s="1200"/>
    </row>
    <row r="25" spans="2:18" s="182" customFormat="1" ht="13.5" hidden="1" thickBot="1">
      <c r="B25" s="1201"/>
      <c r="C25" s="1201"/>
      <c r="D25" s="1201"/>
      <c r="E25" s="1201"/>
      <c r="F25" s="1201"/>
      <c r="G25" s="1201"/>
      <c r="H25" s="1204"/>
      <c r="I25" s="284"/>
      <c r="J25" s="284"/>
      <c r="K25" s="304"/>
      <c r="L25" s="300"/>
      <c r="M25" s="284"/>
      <c r="N25" s="284"/>
      <c r="P25" s="1201"/>
      <c r="R25" s="1201"/>
    </row>
    <row r="26" spans="2:18" s="182" customFormat="1" ht="22.5" hidden="1" customHeight="1" thickBot="1">
      <c r="B26" s="1202"/>
      <c r="C26" s="1202"/>
      <c r="D26" s="1202"/>
      <c r="E26" s="1202"/>
      <c r="F26" s="1202"/>
      <c r="G26" s="1202"/>
      <c r="H26" s="288"/>
      <c r="I26" s="305"/>
      <c r="J26" s="305"/>
      <c r="K26" s="305"/>
      <c r="L26" s="301"/>
      <c r="M26" s="288"/>
      <c r="N26" s="288"/>
      <c r="O26" s="281"/>
      <c r="P26" s="1210"/>
      <c r="R26" s="1210"/>
    </row>
    <row r="27" spans="2:18" s="183" customFormat="1" ht="12.75" hidden="1">
      <c r="B27" s="272"/>
      <c r="C27" s="276"/>
      <c r="D27" s="276"/>
      <c r="E27" s="276"/>
      <c r="F27" s="276"/>
      <c r="G27" s="273"/>
      <c r="H27" s="273"/>
      <c r="I27" s="273"/>
      <c r="J27" s="273"/>
      <c r="K27" s="307"/>
      <c r="L27" s="303"/>
      <c r="M27" s="275"/>
      <c r="N27" s="282"/>
      <c r="O27" s="281"/>
      <c r="P27" s="282"/>
      <c r="R27" s="282"/>
    </row>
    <row r="28" spans="2:18">
      <c r="F28" s="184"/>
      <c r="K28" s="185"/>
      <c r="L28" s="185"/>
      <c r="N28" s="180"/>
    </row>
    <row r="29" spans="2:18">
      <c r="E29" s="184" t="s">
        <v>295</v>
      </c>
      <c r="K29" s="185"/>
      <c r="L29" s="185"/>
      <c r="N29" s="180"/>
    </row>
    <row r="35" spans="2:10" ht="30">
      <c r="I35" s="951">
        <v>12</v>
      </c>
      <c r="J35" s="951"/>
    </row>
    <row r="39" spans="2:10">
      <c r="B39" s="333" t="s">
        <v>360</v>
      </c>
    </row>
  </sheetData>
  <sheetProtection formatColumns="0" formatRows="0" insertColumns="0" insertRows="0"/>
  <mergeCells count="29">
    <mergeCell ref="G4:K4"/>
    <mergeCell ref="G3:L3"/>
    <mergeCell ref="G2:L2"/>
    <mergeCell ref="G5:L5"/>
    <mergeCell ref="B19:R19"/>
    <mergeCell ref="P6:P8"/>
    <mergeCell ref="R6:R8"/>
    <mergeCell ref="L6:N6"/>
    <mergeCell ref="H6:H7"/>
    <mergeCell ref="I6:K6"/>
    <mergeCell ref="B6:B8"/>
    <mergeCell ref="C6:C8"/>
    <mergeCell ref="D6:D8"/>
    <mergeCell ref="E6:E8"/>
    <mergeCell ref="G6:G8"/>
    <mergeCell ref="F6:F8"/>
    <mergeCell ref="B21:R21"/>
    <mergeCell ref="B23:R23"/>
    <mergeCell ref="B24:B26"/>
    <mergeCell ref="C24:C26"/>
    <mergeCell ref="D24:D26"/>
    <mergeCell ref="E24:E26"/>
    <mergeCell ref="F24:F26"/>
    <mergeCell ref="G24:G26"/>
    <mergeCell ref="H24:H25"/>
    <mergeCell ref="I24:K24"/>
    <mergeCell ref="L24:N24"/>
    <mergeCell ref="P24:P26"/>
    <mergeCell ref="R24:R26"/>
  </mergeCells>
  <printOptions horizontalCentered="1"/>
  <pageMargins left="1.06" right="0.25" top="0.75" bottom="0.25" header="0.3" footer="0.3"/>
  <pageSetup paperSize="5" scale="6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2:X24"/>
  <sheetViews>
    <sheetView view="pageBreakPreview" zoomScale="60" workbookViewId="0">
      <selection activeCell="B12" sqref="B12"/>
    </sheetView>
  </sheetViews>
  <sheetFormatPr defaultRowHeight="15.75"/>
  <cols>
    <col min="1" max="1" width="9.140625" style="703"/>
    <col min="2" max="2" width="6.85546875" style="733" customWidth="1"/>
    <col min="3" max="3" width="10.7109375" style="703" customWidth="1"/>
    <col min="4" max="4" width="11.7109375" style="703" customWidth="1"/>
    <col min="5" max="5" width="12" style="703" hidden="1" customWidth="1"/>
    <col min="6" max="6" width="10.42578125" style="703" customWidth="1"/>
    <col min="7" max="7" width="38" style="735" customWidth="1"/>
    <col min="8" max="10" width="25.7109375" style="735" customWidth="1"/>
    <col min="11" max="11" width="25.7109375" style="703" customWidth="1"/>
    <col min="12" max="12" width="25.7109375" style="733" customWidth="1"/>
    <col min="13" max="14" width="25.7109375" style="703" customWidth="1"/>
    <col min="15" max="15" width="1.42578125" style="703" customWidth="1"/>
    <col min="16" max="16" width="6.5703125" style="703" customWidth="1"/>
    <col min="17" max="17" width="5.7109375" style="703" customWidth="1"/>
    <col min="18" max="257" width="9.140625" style="703"/>
    <col min="258" max="258" width="14.28515625" style="703" customWidth="1"/>
    <col min="259" max="259" width="10.7109375" style="703" customWidth="1"/>
    <col min="260" max="260" width="11.7109375" style="703" customWidth="1"/>
    <col min="261" max="261" width="12" style="703" customWidth="1"/>
    <col min="262" max="262" width="38.5703125" style="703" customWidth="1"/>
    <col min="263" max="263" width="17.85546875" style="703" customWidth="1"/>
    <col min="264" max="264" width="18" style="703" customWidth="1"/>
    <col min="265" max="265" width="17.85546875" style="703" customWidth="1"/>
    <col min="266" max="266" width="20" style="703" bestFit="1" customWidth="1"/>
    <col min="267" max="267" width="4" style="703" customWidth="1"/>
    <col min="268" max="268" width="8.5703125" style="703" customWidth="1"/>
    <col min="269" max="269" width="4" style="703" customWidth="1"/>
    <col min="270" max="270" width="17.42578125" style="703" customWidth="1"/>
    <col min="271" max="271" width="3.5703125" style="703" customWidth="1"/>
    <col min="272" max="272" width="18.85546875" style="703" customWidth="1"/>
    <col min="273" max="513" width="9.140625" style="703"/>
    <col min="514" max="514" width="14.28515625" style="703" customWidth="1"/>
    <col min="515" max="515" width="10.7109375" style="703" customWidth="1"/>
    <col min="516" max="516" width="11.7109375" style="703" customWidth="1"/>
    <col min="517" max="517" width="12" style="703" customWidth="1"/>
    <col min="518" max="518" width="38.5703125" style="703" customWidth="1"/>
    <col min="519" max="519" width="17.85546875" style="703" customWidth="1"/>
    <col min="520" max="520" width="18" style="703" customWidth="1"/>
    <col min="521" max="521" width="17.85546875" style="703" customWidth="1"/>
    <col min="522" max="522" width="20" style="703" bestFit="1" customWidth="1"/>
    <col min="523" max="523" width="4" style="703" customWidth="1"/>
    <col min="524" max="524" width="8.5703125" style="703" customWidth="1"/>
    <col min="525" max="525" width="4" style="703" customWidth="1"/>
    <col min="526" max="526" width="17.42578125" style="703" customWidth="1"/>
    <col min="527" max="527" width="3.5703125" style="703" customWidth="1"/>
    <col min="528" max="528" width="18.85546875" style="703" customWidth="1"/>
    <col min="529" max="769" width="9.140625" style="703"/>
    <col min="770" max="770" width="14.28515625" style="703" customWidth="1"/>
    <col min="771" max="771" width="10.7109375" style="703" customWidth="1"/>
    <col min="772" max="772" width="11.7109375" style="703" customWidth="1"/>
    <col min="773" max="773" width="12" style="703" customWidth="1"/>
    <col min="774" max="774" width="38.5703125" style="703" customWidth="1"/>
    <col min="775" max="775" width="17.85546875" style="703" customWidth="1"/>
    <col min="776" max="776" width="18" style="703" customWidth="1"/>
    <col min="777" max="777" width="17.85546875" style="703" customWidth="1"/>
    <col min="778" max="778" width="20" style="703" bestFit="1" customWidth="1"/>
    <col min="779" max="779" width="4" style="703" customWidth="1"/>
    <col min="780" max="780" width="8.5703125" style="703" customWidth="1"/>
    <col min="781" max="781" width="4" style="703" customWidth="1"/>
    <col min="782" max="782" width="17.42578125" style="703" customWidth="1"/>
    <col min="783" max="783" width="3.5703125" style="703" customWidth="1"/>
    <col min="784" max="784" width="18.85546875" style="703" customWidth="1"/>
    <col min="785" max="1025" width="9.140625" style="703"/>
    <col min="1026" max="1026" width="14.28515625" style="703" customWidth="1"/>
    <col min="1027" max="1027" width="10.7109375" style="703" customWidth="1"/>
    <col min="1028" max="1028" width="11.7109375" style="703" customWidth="1"/>
    <col min="1029" max="1029" width="12" style="703" customWidth="1"/>
    <col min="1030" max="1030" width="38.5703125" style="703" customWidth="1"/>
    <col min="1031" max="1031" width="17.85546875" style="703" customWidth="1"/>
    <col min="1032" max="1032" width="18" style="703" customWidth="1"/>
    <col min="1033" max="1033" width="17.85546875" style="703" customWidth="1"/>
    <col min="1034" max="1034" width="20" style="703" bestFit="1" customWidth="1"/>
    <col min="1035" max="1035" width="4" style="703" customWidth="1"/>
    <col min="1036" max="1036" width="8.5703125" style="703" customWidth="1"/>
    <col min="1037" max="1037" width="4" style="703" customWidth="1"/>
    <col min="1038" max="1038" width="17.42578125" style="703" customWidth="1"/>
    <col min="1039" max="1039" width="3.5703125" style="703" customWidth="1"/>
    <col min="1040" max="1040" width="18.85546875" style="703" customWidth="1"/>
    <col min="1041" max="1281" width="9.140625" style="703"/>
    <col min="1282" max="1282" width="14.28515625" style="703" customWidth="1"/>
    <col min="1283" max="1283" width="10.7109375" style="703" customWidth="1"/>
    <col min="1284" max="1284" width="11.7109375" style="703" customWidth="1"/>
    <col min="1285" max="1285" width="12" style="703" customWidth="1"/>
    <col min="1286" max="1286" width="38.5703125" style="703" customWidth="1"/>
    <col min="1287" max="1287" width="17.85546875" style="703" customWidth="1"/>
    <col min="1288" max="1288" width="18" style="703" customWidth="1"/>
    <col min="1289" max="1289" width="17.85546875" style="703" customWidth="1"/>
    <col min="1290" max="1290" width="20" style="703" bestFit="1" customWidth="1"/>
    <col min="1291" max="1291" width="4" style="703" customWidth="1"/>
    <col min="1292" max="1292" width="8.5703125" style="703" customWidth="1"/>
    <col min="1293" max="1293" width="4" style="703" customWidth="1"/>
    <col min="1294" max="1294" width="17.42578125" style="703" customWidth="1"/>
    <col min="1295" max="1295" width="3.5703125" style="703" customWidth="1"/>
    <col min="1296" max="1296" width="18.85546875" style="703" customWidth="1"/>
    <col min="1297" max="1537" width="9.140625" style="703"/>
    <col min="1538" max="1538" width="14.28515625" style="703" customWidth="1"/>
    <col min="1539" max="1539" width="10.7109375" style="703" customWidth="1"/>
    <col min="1540" max="1540" width="11.7109375" style="703" customWidth="1"/>
    <col min="1541" max="1541" width="12" style="703" customWidth="1"/>
    <col min="1542" max="1542" width="38.5703125" style="703" customWidth="1"/>
    <col min="1543" max="1543" width="17.85546875" style="703" customWidth="1"/>
    <col min="1544" max="1544" width="18" style="703" customWidth="1"/>
    <col min="1545" max="1545" width="17.85546875" style="703" customWidth="1"/>
    <col min="1546" max="1546" width="20" style="703" bestFit="1" customWidth="1"/>
    <col min="1547" max="1547" width="4" style="703" customWidth="1"/>
    <col min="1548" max="1548" width="8.5703125" style="703" customWidth="1"/>
    <col min="1549" max="1549" width="4" style="703" customWidth="1"/>
    <col min="1550" max="1550" width="17.42578125" style="703" customWidth="1"/>
    <col min="1551" max="1551" width="3.5703125" style="703" customWidth="1"/>
    <col min="1552" max="1552" width="18.85546875" style="703" customWidth="1"/>
    <col min="1553" max="1793" width="9.140625" style="703"/>
    <col min="1794" max="1794" width="14.28515625" style="703" customWidth="1"/>
    <col min="1795" max="1795" width="10.7109375" style="703" customWidth="1"/>
    <col min="1796" max="1796" width="11.7109375" style="703" customWidth="1"/>
    <col min="1797" max="1797" width="12" style="703" customWidth="1"/>
    <col min="1798" max="1798" width="38.5703125" style="703" customWidth="1"/>
    <col min="1799" max="1799" width="17.85546875" style="703" customWidth="1"/>
    <col min="1800" max="1800" width="18" style="703" customWidth="1"/>
    <col min="1801" max="1801" width="17.85546875" style="703" customWidth="1"/>
    <col min="1802" max="1802" width="20" style="703" bestFit="1" customWidth="1"/>
    <col min="1803" max="1803" width="4" style="703" customWidth="1"/>
    <col min="1804" max="1804" width="8.5703125" style="703" customWidth="1"/>
    <col min="1805" max="1805" width="4" style="703" customWidth="1"/>
    <col min="1806" max="1806" width="17.42578125" style="703" customWidth="1"/>
    <col min="1807" max="1807" width="3.5703125" style="703" customWidth="1"/>
    <col min="1808" max="1808" width="18.85546875" style="703" customWidth="1"/>
    <col min="1809" max="2049" width="9.140625" style="703"/>
    <col min="2050" max="2050" width="14.28515625" style="703" customWidth="1"/>
    <col min="2051" max="2051" width="10.7109375" style="703" customWidth="1"/>
    <col min="2052" max="2052" width="11.7109375" style="703" customWidth="1"/>
    <col min="2053" max="2053" width="12" style="703" customWidth="1"/>
    <col min="2054" max="2054" width="38.5703125" style="703" customWidth="1"/>
    <col min="2055" max="2055" width="17.85546875" style="703" customWidth="1"/>
    <col min="2056" max="2056" width="18" style="703" customWidth="1"/>
    <col min="2057" max="2057" width="17.85546875" style="703" customWidth="1"/>
    <col min="2058" max="2058" width="20" style="703" bestFit="1" customWidth="1"/>
    <col min="2059" max="2059" width="4" style="703" customWidth="1"/>
    <col min="2060" max="2060" width="8.5703125" style="703" customWidth="1"/>
    <col min="2061" max="2061" width="4" style="703" customWidth="1"/>
    <col min="2062" max="2062" width="17.42578125" style="703" customWidth="1"/>
    <col min="2063" max="2063" width="3.5703125" style="703" customWidth="1"/>
    <col min="2064" max="2064" width="18.85546875" style="703" customWidth="1"/>
    <col min="2065" max="2305" width="9.140625" style="703"/>
    <col min="2306" max="2306" width="14.28515625" style="703" customWidth="1"/>
    <col min="2307" max="2307" width="10.7109375" style="703" customWidth="1"/>
    <col min="2308" max="2308" width="11.7109375" style="703" customWidth="1"/>
    <col min="2309" max="2309" width="12" style="703" customWidth="1"/>
    <col min="2310" max="2310" width="38.5703125" style="703" customWidth="1"/>
    <col min="2311" max="2311" width="17.85546875" style="703" customWidth="1"/>
    <col min="2312" max="2312" width="18" style="703" customWidth="1"/>
    <col min="2313" max="2313" width="17.85546875" style="703" customWidth="1"/>
    <col min="2314" max="2314" width="20" style="703" bestFit="1" customWidth="1"/>
    <col min="2315" max="2315" width="4" style="703" customWidth="1"/>
    <col min="2316" max="2316" width="8.5703125" style="703" customWidth="1"/>
    <col min="2317" max="2317" width="4" style="703" customWidth="1"/>
    <col min="2318" max="2318" width="17.42578125" style="703" customWidth="1"/>
    <col min="2319" max="2319" width="3.5703125" style="703" customWidth="1"/>
    <col min="2320" max="2320" width="18.85546875" style="703" customWidth="1"/>
    <col min="2321" max="2561" width="9.140625" style="703"/>
    <col min="2562" max="2562" width="14.28515625" style="703" customWidth="1"/>
    <col min="2563" max="2563" width="10.7109375" style="703" customWidth="1"/>
    <col min="2564" max="2564" width="11.7109375" style="703" customWidth="1"/>
    <col min="2565" max="2565" width="12" style="703" customWidth="1"/>
    <col min="2566" max="2566" width="38.5703125" style="703" customWidth="1"/>
    <col min="2567" max="2567" width="17.85546875" style="703" customWidth="1"/>
    <col min="2568" max="2568" width="18" style="703" customWidth="1"/>
    <col min="2569" max="2569" width="17.85546875" style="703" customWidth="1"/>
    <col min="2570" max="2570" width="20" style="703" bestFit="1" customWidth="1"/>
    <col min="2571" max="2571" width="4" style="703" customWidth="1"/>
    <col min="2572" max="2572" width="8.5703125" style="703" customWidth="1"/>
    <col min="2573" max="2573" width="4" style="703" customWidth="1"/>
    <col min="2574" max="2574" width="17.42578125" style="703" customWidth="1"/>
    <col min="2575" max="2575" width="3.5703125" style="703" customWidth="1"/>
    <col min="2576" max="2576" width="18.85546875" style="703" customWidth="1"/>
    <col min="2577" max="2817" width="9.140625" style="703"/>
    <col min="2818" max="2818" width="14.28515625" style="703" customWidth="1"/>
    <col min="2819" max="2819" width="10.7109375" style="703" customWidth="1"/>
    <col min="2820" max="2820" width="11.7109375" style="703" customWidth="1"/>
    <col min="2821" max="2821" width="12" style="703" customWidth="1"/>
    <col min="2822" max="2822" width="38.5703125" style="703" customWidth="1"/>
    <col min="2823" max="2823" width="17.85546875" style="703" customWidth="1"/>
    <col min="2824" max="2824" width="18" style="703" customWidth="1"/>
    <col min="2825" max="2825" width="17.85546875" style="703" customWidth="1"/>
    <col min="2826" max="2826" width="20" style="703" bestFit="1" customWidth="1"/>
    <col min="2827" max="2827" width="4" style="703" customWidth="1"/>
    <col min="2828" max="2828" width="8.5703125" style="703" customWidth="1"/>
    <col min="2829" max="2829" width="4" style="703" customWidth="1"/>
    <col min="2830" max="2830" width="17.42578125" style="703" customWidth="1"/>
    <col min="2831" max="2831" width="3.5703125" style="703" customWidth="1"/>
    <col min="2832" max="2832" width="18.85546875" style="703" customWidth="1"/>
    <col min="2833" max="3073" width="9.140625" style="703"/>
    <col min="3074" max="3074" width="14.28515625" style="703" customWidth="1"/>
    <col min="3075" max="3075" width="10.7109375" style="703" customWidth="1"/>
    <col min="3076" max="3076" width="11.7109375" style="703" customWidth="1"/>
    <col min="3077" max="3077" width="12" style="703" customWidth="1"/>
    <col min="3078" max="3078" width="38.5703125" style="703" customWidth="1"/>
    <col min="3079" max="3079" width="17.85546875" style="703" customWidth="1"/>
    <col min="3080" max="3080" width="18" style="703" customWidth="1"/>
    <col min="3081" max="3081" width="17.85546875" style="703" customWidth="1"/>
    <col min="3082" max="3082" width="20" style="703" bestFit="1" customWidth="1"/>
    <col min="3083" max="3083" width="4" style="703" customWidth="1"/>
    <col min="3084" max="3084" width="8.5703125" style="703" customWidth="1"/>
    <col min="3085" max="3085" width="4" style="703" customWidth="1"/>
    <col min="3086" max="3086" width="17.42578125" style="703" customWidth="1"/>
    <col min="3087" max="3087" width="3.5703125" style="703" customWidth="1"/>
    <col min="3088" max="3088" width="18.85546875" style="703" customWidth="1"/>
    <col min="3089" max="3329" width="9.140625" style="703"/>
    <col min="3330" max="3330" width="14.28515625" style="703" customWidth="1"/>
    <col min="3331" max="3331" width="10.7109375" style="703" customWidth="1"/>
    <col min="3332" max="3332" width="11.7109375" style="703" customWidth="1"/>
    <col min="3333" max="3333" width="12" style="703" customWidth="1"/>
    <col min="3334" max="3334" width="38.5703125" style="703" customWidth="1"/>
    <col min="3335" max="3335" width="17.85546875" style="703" customWidth="1"/>
    <col min="3336" max="3336" width="18" style="703" customWidth="1"/>
    <col min="3337" max="3337" width="17.85546875" style="703" customWidth="1"/>
    <col min="3338" max="3338" width="20" style="703" bestFit="1" customWidth="1"/>
    <col min="3339" max="3339" width="4" style="703" customWidth="1"/>
    <col min="3340" max="3340" width="8.5703125" style="703" customWidth="1"/>
    <col min="3341" max="3341" width="4" style="703" customWidth="1"/>
    <col min="3342" max="3342" width="17.42578125" style="703" customWidth="1"/>
    <col min="3343" max="3343" width="3.5703125" style="703" customWidth="1"/>
    <col min="3344" max="3344" width="18.85546875" style="703" customWidth="1"/>
    <col min="3345" max="3585" width="9.140625" style="703"/>
    <col min="3586" max="3586" width="14.28515625" style="703" customWidth="1"/>
    <col min="3587" max="3587" width="10.7109375" style="703" customWidth="1"/>
    <col min="3588" max="3588" width="11.7109375" style="703" customWidth="1"/>
    <col min="3589" max="3589" width="12" style="703" customWidth="1"/>
    <col min="3590" max="3590" width="38.5703125" style="703" customWidth="1"/>
    <col min="3591" max="3591" width="17.85546875" style="703" customWidth="1"/>
    <col min="3592" max="3592" width="18" style="703" customWidth="1"/>
    <col min="3593" max="3593" width="17.85546875" style="703" customWidth="1"/>
    <col min="3594" max="3594" width="20" style="703" bestFit="1" customWidth="1"/>
    <col min="3595" max="3595" width="4" style="703" customWidth="1"/>
    <col min="3596" max="3596" width="8.5703125" style="703" customWidth="1"/>
    <col min="3597" max="3597" width="4" style="703" customWidth="1"/>
    <col min="3598" max="3598" width="17.42578125" style="703" customWidth="1"/>
    <col min="3599" max="3599" width="3.5703125" style="703" customWidth="1"/>
    <col min="3600" max="3600" width="18.85546875" style="703" customWidth="1"/>
    <col min="3601" max="3841" width="9.140625" style="703"/>
    <col min="3842" max="3842" width="14.28515625" style="703" customWidth="1"/>
    <col min="3843" max="3843" width="10.7109375" style="703" customWidth="1"/>
    <col min="3844" max="3844" width="11.7109375" style="703" customWidth="1"/>
    <col min="3845" max="3845" width="12" style="703" customWidth="1"/>
    <col min="3846" max="3846" width="38.5703125" style="703" customWidth="1"/>
    <col min="3847" max="3847" width="17.85546875" style="703" customWidth="1"/>
    <col min="3848" max="3848" width="18" style="703" customWidth="1"/>
    <col min="3849" max="3849" width="17.85546875" style="703" customWidth="1"/>
    <col min="3850" max="3850" width="20" style="703" bestFit="1" customWidth="1"/>
    <col min="3851" max="3851" width="4" style="703" customWidth="1"/>
    <col min="3852" max="3852" width="8.5703125" style="703" customWidth="1"/>
    <col min="3853" max="3853" width="4" style="703" customWidth="1"/>
    <col min="3854" max="3854" width="17.42578125" style="703" customWidth="1"/>
    <col min="3855" max="3855" width="3.5703125" style="703" customWidth="1"/>
    <col min="3856" max="3856" width="18.85546875" style="703" customWidth="1"/>
    <col min="3857" max="4097" width="9.140625" style="703"/>
    <col min="4098" max="4098" width="14.28515625" style="703" customWidth="1"/>
    <col min="4099" max="4099" width="10.7109375" style="703" customWidth="1"/>
    <col min="4100" max="4100" width="11.7109375" style="703" customWidth="1"/>
    <col min="4101" max="4101" width="12" style="703" customWidth="1"/>
    <col min="4102" max="4102" width="38.5703125" style="703" customWidth="1"/>
    <col min="4103" max="4103" width="17.85546875" style="703" customWidth="1"/>
    <col min="4104" max="4104" width="18" style="703" customWidth="1"/>
    <col min="4105" max="4105" width="17.85546875" style="703" customWidth="1"/>
    <col min="4106" max="4106" width="20" style="703" bestFit="1" customWidth="1"/>
    <col min="4107" max="4107" width="4" style="703" customWidth="1"/>
    <col min="4108" max="4108" width="8.5703125" style="703" customWidth="1"/>
    <col min="4109" max="4109" width="4" style="703" customWidth="1"/>
    <col min="4110" max="4110" width="17.42578125" style="703" customWidth="1"/>
    <col min="4111" max="4111" width="3.5703125" style="703" customWidth="1"/>
    <col min="4112" max="4112" width="18.85546875" style="703" customWidth="1"/>
    <col min="4113" max="4353" width="9.140625" style="703"/>
    <col min="4354" max="4354" width="14.28515625" style="703" customWidth="1"/>
    <col min="4355" max="4355" width="10.7109375" style="703" customWidth="1"/>
    <col min="4356" max="4356" width="11.7109375" style="703" customWidth="1"/>
    <col min="4357" max="4357" width="12" style="703" customWidth="1"/>
    <col min="4358" max="4358" width="38.5703125" style="703" customWidth="1"/>
    <col min="4359" max="4359" width="17.85546875" style="703" customWidth="1"/>
    <col min="4360" max="4360" width="18" style="703" customWidth="1"/>
    <col min="4361" max="4361" width="17.85546875" style="703" customWidth="1"/>
    <col min="4362" max="4362" width="20" style="703" bestFit="1" customWidth="1"/>
    <col min="4363" max="4363" width="4" style="703" customWidth="1"/>
    <col min="4364" max="4364" width="8.5703125" style="703" customWidth="1"/>
    <col min="4365" max="4365" width="4" style="703" customWidth="1"/>
    <col min="4366" max="4366" width="17.42578125" style="703" customWidth="1"/>
    <col min="4367" max="4367" width="3.5703125" style="703" customWidth="1"/>
    <col min="4368" max="4368" width="18.85546875" style="703" customWidth="1"/>
    <col min="4369" max="4609" width="9.140625" style="703"/>
    <col min="4610" max="4610" width="14.28515625" style="703" customWidth="1"/>
    <col min="4611" max="4611" width="10.7109375" style="703" customWidth="1"/>
    <col min="4612" max="4612" width="11.7109375" style="703" customWidth="1"/>
    <col min="4613" max="4613" width="12" style="703" customWidth="1"/>
    <col min="4614" max="4614" width="38.5703125" style="703" customWidth="1"/>
    <col min="4615" max="4615" width="17.85546875" style="703" customWidth="1"/>
    <col min="4616" max="4616" width="18" style="703" customWidth="1"/>
    <col min="4617" max="4617" width="17.85546875" style="703" customWidth="1"/>
    <col min="4618" max="4618" width="20" style="703" bestFit="1" customWidth="1"/>
    <col min="4619" max="4619" width="4" style="703" customWidth="1"/>
    <col min="4620" max="4620" width="8.5703125" style="703" customWidth="1"/>
    <col min="4621" max="4621" width="4" style="703" customWidth="1"/>
    <col min="4622" max="4622" width="17.42578125" style="703" customWidth="1"/>
    <col min="4623" max="4623" width="3.5703125" style="703" customWidth="1"/>
    <col min="4624" max="4624" width="18.85546875" style="703" customWidth="1"/>
    <col min="4625" max="4865" width="9.140625" style="703"/>
    <col min="4866" max="4866" width="14.28515625" style="703" customWidth="1"/>
    <col min="4867" max="4867" width="10.7109375" style="703" customWidth="1"/>
    <col min="4868" max="4868" width="11.7109375" style="703" customWidth="1"/>
    <col min="4869" max="4869" width="12" style="703" customWidth="1"/>
    <col min="4870" max="4870" width="38.5703125" style="703" customWidth="1"/>
    <col min="4871" max="4871" width="17.85546875" style="703" customWidth="1"/>
    <col min="4872" max="4872" width="18" style="703" customWidth="1"/>
    <col min="4873" max="4873" width="17.85546875" style="703" customWidth="1"/>
    <col min="4874" max="4874" width="20" style="703" bestFit="1" customWidth="1"/>
    <col min="4875" max="4875" width="4" style="703" customWidth="1"/>
    <col min="4876" max="4876" width="8.5703125" style="703" customWidth="1"/>
    <col min="4877" max="4877" width="4" style="703" customWidth="1"/>
    <col min="4878" max="4878" width="17.42578125" style="703" customWidth="1"/>
    <col min="4879" max="4879" width="3.5703125" style="703" customWidth="1"/>
    <col min="4880" max="4880" width="18.85546875" style="703" customWidth="1"/>
    <col min="4881" max="5121" width="9.140625" style="703"/>
    <col min="5122" max="5122" width="14.28515625" style="703" customWidth="1"/>
    <col min="5123" max="5123" width="10.7109375" style="703" customWidth="1"/>
    <col min="5124" max="5124" width="11.7109375" style="703" customWidth="1"/>
    <col min="5125" max="5125" width="12" style="703" customWidth="1"/>
    <col min="5126" max="5126" width="38.5703125" style="703" customWidth="1"/>
    <col min="5127" max="5127" width="17.85546875" style="703" customWidth="1"/>
    <col min="5128" max="5128" width="18" style="703" customWidth="1"/>
    <col min="5129" max="5129" width="17.85546875" style="703" customWidth="1"/>
    <col min="5130" max="5130" width="20" style="703" bestFit="1" customWidth="1"/>
    <col min="5131" max="5131" width="4" style="703" customWidth="1"/>
    <col min="5132" max="5132" width="8.5703125" style="703" customWidth="1"/>
    <col min="5133" max="5133" width="4" style="703" customWidth="1"/>
    <col min="5134" max="5134" width="17.42578125" style="703" customWidth="1"/>
    <col min="5135" max="5135" width="3.5703125" style="703" customWidth="1"/>
    <col min="5136" max="5136" width="18.85546875" style="703" customWidth="1"/>
    <col min="5137" max="5377" width="9.140625" style="703"/>
    <col min="5378" max="5378" width="14.28515625" style="703" customWidth="1"/>
    <col min="5379" max="5379" width="10.7109375" style="703" customWidth="1"/>
    <col min="5380" max="5380" width="11.7109375" style="703" customWidth="1"/>
    <col min="5381" max="5381" width="12" style="703" customWidth="1"/>
    <col min="5382" max="5382" width="38.5703125" style="703" customWidth="1"/>
    <col min="5383" max="5383" width="17.85546875" style="703" customWidth="1"/>
    <col min="5384" max="5384" width="18" style="703" customWidth="1"/>
    <col min="5385" max="5385" width="17.85546875" style="703" customWidth="1"/>
    <col min="5386" max="5386" width="20" style="703" bestFit="1" customWidth="1"/>
    <col min="5387" max="5387" width="4" style="703" customWidth="1"/>
    <col min="5388" max="5388" width="8.5703125" style="703" customWidth="1"/>
    <col min="5389" max="5389" width="4" style="703" customWidth="1"/>
    <col min="5390" max="5390" width="17.42578125" style="703" customWidth="1"/>
    <col min="5391" max="5391" width="3.5703125" style="703" customWidth="1"/>
    <col min="5392" max="5392" width="18.85546875" style="703" customWidth="1"/>
    <col min="5393" max="5633" width="9.140625" style="703"/>
    <col min="5634" max="5634" width="14.28515625" style="703" customWidth="1"/>
    <col min="5635" max="5635" width="10.7109375" style="703" customWidth="1"/>
    <col min="5636" max="5636" width="11.7109375" style="703" customWidth="1"/>
    <col min="5637" max="5637" width="12" style="703" customWidth="1"/>
    <col min="5638" max="5638" width="38.5703125" style="703" customWidth="1"/>
    <col min="5639" max="5639" width="17.85546875" style="703" customWidth="1"/>
    <col min="5640" max="5640" width="18" style="703" customWidth="1"/>
    <col min="5641" max="5641" width="17.85546875" style="703" customWidth="1"/>
    <col min="5642" max="5642" width="20" style="703" bestFit="1" customWidth="1"/>
    <col min="5643" max="5643" width="4" style="703" customWidth="1"/>
    <col min="5644" max="5644" width="8.5703125" style="703" customWidth="1"/>
    <col min="5645" max="5645" width="4" style="703" customWidth="1"/>
    <col min="5646" max="5646" width="17.42578125" style="703" customWidth="1"/>
    <col min="5647" max="5647" width="3.5703125" style="703" customWidth="1"/>
    <col min="5648" max="5648" width="18.85546875" style="703" customWidth="1"/>
    <col min="5649" max="5889" width="9.140625" style="703"/>
    <col min="5890" max="5890" width="14.28515625" style="703" customWidth="1"/>
    <col min="5891" max="5891" width="10.7109375" style="703" customWidth="1"/>
    <col min="5892" max="5892" width="11.7109375" style="703" customWidth="1"/>
    <col min="5893" max="5893" width="12" style="703" customWidth="1"/>
    <col min="5894" max="5894" width="38.5703125" style="703" customWidth="1"/>
    <col min="5895" max="5895" width="17.85546875" style="703" customWidth="1"/>
    <col min="5896" max="5896" width="18" style="703" customWidth="1"/>
    <col min="5897" max="5897" width="17.85546875" style="703" customWidth="1"/>
    <col min="5898" max="5898" width="20" style="703" bestFit="1" customWidth="1"/>
    <col min="5899" max="5899" width="4" style="703" customWidth="1"/>
    <col min="5900" max="5900" width="8.5703125" style="703" customWidth="1"/>
    <col min="5901" max="5901" width="4" style="703" customWidth="1"/>
    <col min="5902" max="5902" width="17.42578125" style="703" customWidth="1"/>
    <col min="5903" max="5903" width="3.5703125" style="703" customWidth="1"/>
    <col min="5904" max="5904" width="18.85546875" style="703" customWidth="1"/>
    <col min="5905" max="6145" width="9.140625" style="703"/>
    <col min="6146" max="6146" width="14.28515625" style="703" customWidth="1"/>
    <col min="6147" max="6147" width="10.7109375" style="703" customWidth="1"/>
    <col min="6148" max="6148" width="11.7109375" style="703" customWidth="1"/>
    <col min="6149" max="6149" width="12" style="703" customWidth="1"/>
    <col min="6150" max="6150" width="38.5703125" style="703" customWidth="1"/>
    <col min="6151" max="6151" width="17.85546875" style="703" customWidth="1"/>
    <col min="6152" max="6152" width="18" style="703" customWidth="1"/>
    <col min="6153" max="6153" width="17.85546875" style="703" customWidth="1"/>
    <col min="6154" max="6154" width="20" style="703" bestFit="1" customWidth="1"/>
    <col min="6155" max="6155" width="4" style="703" customWidth="1"/>
    <col min="6156" max="6156" width="8.5703125" style="703" customWidth="1"/>
    <col min="6157" max="6157" width="4" style="703" customWidth="1"/>
    <col min="6158" max="6158" width="17.42578125" style="703" customWidth="1"/>
    <col min="6159" max="6159" width="3.5703125" style="703" customWidth="1"/>
    <col min="6160" max="6160" width="18.85546875" style="703" customWidth="1"/>
    <col min="6161" max="6401" width="9.140625" style="703"/>
    <col min="6402" max="6402" width="14.28515625" style="703" customWidth="1"/>
    <col min="6403" max="6403" width="10.7109375" style="703" customWidth="1"/>
    <col min="6404" max="6404" width="11.7109375" style="703" customWidth="1"/>
    <col min="6405" max="6405" width="12" style="703" customWidth="1"/>
    <col min="6406" max="6406" width="38.5703125" style="703" customWidth="1"/>
    <col min="6407" max="6407" width="17.85546875" style="703" customWidth="1"/>
    <col min="6408" max="6408" width="18" style="703" customWidth="1"/>
    <col min="6409" max="6409" width="17.85546875" style="703" customWidth="1"/>
    <col min="6410" max="6410" width="20" style="703" bestFit="1" customWidth="1"/>
    <col min="6411" max="6411" width="4" style="703" customWidth="1"/>
    <col min="6412" max="6412" width="8.5703125" style="703" customWidth="1"/>
    <col min="6413" max="6413" width="4" style="703" customWidth="1"/>
    <col min="6414" max="6414" width="17.42578125" style="703" customWidth="1"/>
    <col min="6415" max="6415" width="3.5703125" style="703" customWidth="1"/>
    <col min="6416" max="6416" width="18.85546875" style="703" customWidth="1"/>
    <col min="6417" max="6657" width="9.140625" style="703"/>
    <col min="6658" max="6658" width="14.28515625" style="703" customWidth="1"/>
    <col min="6659" max="6659" width="10.7109375" style="703" customWidth="1"/>
    <col min="6660" max="6660" width="11.7109375" style="703" customWidth="1"/>
    <col min="6661" max="6661" width="12" style="703" customWidth="1"/>
    <col min="6662" max="6662" width="38.5703125" style="703" customWidth="1"/>
    <col min="6663" max="6663" width="17.85546875" style="703" customWidth="1"/>
    <col min="6664" max="6664" width="18" style="703" customWidth="1"/>
    <col min="6665" max="6665" width="17.85546875" style="703" customWidth="1"/>
    <col min="6666" max="6666" width="20" style="703" bestFit="1" customWidth="1"/>
    <col min="6667" max="6667" width="4" style="703" customWidth="1"/>
    <col min="6668" max="6668" width="8.5703125" style="703" customWidth="1"/>
    <col min="6669" max="6669" width="4" style="703" customWidth="1"/>
    <col min="6670" max="6670" width="17.42578125" style="703" customWidth="1"/>
    <col min="6671" max="6671" width="3.5703125" style="703" customWidth="1"/>
    <col min="6672" max="6672" width="18.85546875" style="703" customWidth="1"/>
    <col min="6673" max="6913" width="9.140625" style="703"/>
    <col min="6914" max="6914" width="14.28515625" style="703" customWidth="1"/>
    <col min="6915" max="6915" width="10.7109375" style="703" customWidth="1"/>
    <col min="6916" max="6916" width="11.7109375" style="703" customWidth="1"/>
    <col min="6917" max="6917" width="12" style="703" customWidth="1"/>
    <col min="6918" max="6918" width="38.5703125" style="703" customWidth="1"/>
    <col min="6919" max="6919" width="17.85546875" style="703" customWidth="1"/>
    <col min="6920" max="6920" width="18" style="703" customWidth="1"/>
    <col min="6921" max="6921" width="17.85546875" style="703" customWidth="1"/>
    <col min="6922" max="6922" width="20" style="703" bestFit="1" customWidth="1"/>
    <col min="6923" max="6923" width="4" style="703" customWidth="1"/>
    <col min="6924" max="6924" width="8.5703125" style="703" customWidth="1"/>
    <col min="6925" max="6925" width="4" style="703" customWidth="1"/>
    <col min="6926" max="6926" width="17.42578125" style="703" customWidth="1"/>
    <col min="6927" max="6927" width="3.5703125" style="703" customWidth="1"/>
    <col min="6928" max="6928" width="18.85546875" style="703" customWidth="1"/>
    <col min="6929" max="7169" width="9.140625" style="703"/>
    <col min="7170" max="7170" width="14.28515625" style="703" customWidth="1"/>
    <col min="7171" max="7171" width="10.7109375" style="703" customWidth="1"/>
    <col min="7172" max="7172" width="11.7109375" style="703" customWidth="1"/>
    <col min="7173" max="7173" width="12" style="703" customWidth="1"/>
    <col min="7174" max="7174" width="38.5703125" style="703" customWidth="1"/>
    <col min="7175" max="7175" width="17.85546875" style="703" customWidth="1"/>
    <col min="7176" max="7176" width="18" style="703" customWidth="1"/>
    <col min="7177" max="7177" width="17.85546875" style="703" customWidth="1"/>
    <col min="7178" max="7178" width="20" style="703" bestFit="1" customWidth="1"/>
    <col min="7179" max="7179" width="4" style="703" customWidth="1"/>
    <col min="7180" max="7180" width="8.5703125" style="703" customWidth="1"/>
    <col min="7181" max="7181" width="4" style="703" customWidth="1"/>
    <col min="7182" max="7182" width="17.42578125" style="703" customWidth="1"/>
    <col min="7183" max="7183" width="3.5703125" style="703" customWidth="1"/>
    <col min="7184" max="7184" width="18.85546875" style="703" customWidth="1"/>
    <col min="7185" max="7425" width="9.140625" style="703"/>
    <col min="7426" max="7426" width="14.28515625" style="703" customWidth="1"/>
    <col min="7427" max="7427" width="10.7109375" style="703" customWidth="1"/>
    <col min="7428" max="7428" width="11.7109375" style="703" customWidth="1"/>
    <col min="7429" max="7429" width="12" style="703" customWidth="1"/>
    <col min="7430" max="7430" width="38.5703125" style="703" customWidth="1"/>
    <col min="7431" max="7431" width="17.85546875" style="703" customWidth="1"/>
    <col min="7432" max="7432" width="18" style="703" customWidth="1"/>
    <col min="7433" max="7433" width="17.85546875" style="703" customWidth="1"/>
    <col min="7434" max="7434" width="20" style="703" bestFit="1" customWidth="1"/>
    <col min="7435" max="7435" width="4" style="703" customWidth="1"/>
    <col min="7436" max="7436" width="8.5703125" style="703" customWidth="1"/>
    <col min="7437" max="7437" width="4" style="703" customWidth="1"/>
    <col min="7438" max="7438" width="17.42578125" style="703" customWidth="1"/>
    <col min="7439" max="7439" width="3.5703125" style="703" customWidth="1"/>
    <col min="7440" max="7440" width="18.85546875" style="703" customWidth="1"/>
    <col min="7441" max="7681" width="9.140625" style="703"/>
    <col min="7682" max="7682" width="14.28515625" style="703" customWidth="1"/>
    <col min="7683" max="7683" width="10.7109375" style="703" customWidth="1"/>
    <col min="7684" max="7684" width="11.7109375" style="703" customWidth="1"/>
    <col min="7685" max="7685" width="12" style="703" customWidth="1"/>
    <col min="7686" max="7686" width="38.5703125" style="703" customWidth="1"/>
    <col min="7687" max="7687" width="17.85546875" style="703" customWidth="1"/>
    <col min="7688" max="7688" width="18" style="703" customWidth="1"/>
    <col min="7689" max="7689" width="17.85546875" style="703" customWidth="1"/>
    <col min="7690" max="7690" width="20" style="703" bestFit="1" customWidth="1"/>
    <col min="7691" max="7691" width="4" style="703" customWidth="1"/>
    <col min="7692" max="7692" width="8.5703125" style="703" customWidth="1"/>
    <col min="7693" max="7693" width="4" style="703" customWidth="1"/>
    <col min="7694" max="7694" width="17.42578125" style="703" customWidth="1"/>
    <col min="7695" max="7695" width="3.5703125" style="703" customWidth="1"/>
    <col min="7696" max="7696" width="18.85546875" style="703" customWidth="1"/>
    <col min="7697" max="7937" width="9.140625" style="703"/>
    <col min="7938" max="7938" width="14.28515625" style="703" customWidth="1"/>
    <col min="7939" max="7939" width="10.7109375" style="703" customWidth="1"/>
    <col min="7940" max="7940" width="11.7109375" style="703" customWidth="1"/>
    <col min="7941" max="7941" width="12" style="703" customWidth="1"/>
    <col min="7942" max="7942" width="38.5703125" style="703" customWidth="1"/>
    <col min="7943" max="7943" width="17.85546875" style="703" customWidth="1"/>
    <col min="7944" max="7944" width="18" style="703" customWidth="1"/>
    <col min="7945" max="7945" width="17.85546875" style="703" customWidth="1"/>
    <col min="7946" max="7946" width="20" style="703" bestFit="1" customWidth="1"/>
    <col min="7947" max="7947" width="4" style="703" customWidth="1"/>
    <col min="7948" max="7948" width="8.5703125" style="703" customWidth="1"/>
    <col min="7949" max="7949" width="4" style="703" customWidth="1"/>
    <col min="7950" max="7950" width="17.42578125" style="703" customWidth="1"/>
    <col min="7951" max="7951" width="3.5703125" style="703" customWidth="1"/>
    <col min="7952" max="7952" width="18.85546875" style="703" customWidth="1"/>
    <col min="7953" max="8193" width="9.140625" style="703"/>
    <col min="8194" max="8194" width="14.28515625" style="703" customWidth="1"/>
    <col min="8195" max="8195" width="10.7109375" style="703" customWidth="1"/>
    <col min="8196" max="8196" width="11.7109375" style="703" customWidth="1"/>
    <col min="8197" max="8197" width="12" style="703" customWidth="1"/>
    <col min="8198" max="8198" width="38.5703125" style="703" customWidth="1"/>
    <col min="8199" max="8199" width="17.85546875" style="703" customWidth="1"/>
    <col min="8200" max="8200" width="18" style="703" customWidth="1"/>
    <col min="8201" max="8201" width="17.85546875" style="703" customWidth="1"/>
    <col min="8202" max="8202" width="20" style="703" bestFit="1" customWidth="1"/>
    <col min="8203" max="8203" width="4" style="703" customWidth="1"/>
    <col min="8204" max="8204" width="8.5703125" style="703" customWidth="1"/>
    <col min="8205" max="8205" width="4" style="703" customWidth="1"/>
    <col min="8206" max="8206" width="17.42578125" style="703" customWidth="1"/>
    <col min="8207" max="8207" width="3.5703125" style="703" customWidth="1"/>
    <col min="8208" max="8208" width="18.85546875" style="703" customWidth="1"/>
    <col min="8209" max="8449" width="9.140625" style="703"/>
    <col min="8450" max="8450" width="14.28515625" style="703" customWidth="1"/>
    <col min="8451" max="8451" width="10.7109375" style="703" customWidth="1"/>
    <col min="8452" max="8452" width="11.7109375" style="703" customWidth="1"/>
    <col min="8453" max="8453" width="12" style="703" customWidth="1"/>
    <col min="8454" max="8454" width="38.5703125" style="703" customWidth="1"/>
    <col min="8455" max="8455" width="17.85546875" style="703" customWidth="1"/>
    <col min="8456" max="8456" width="18" style="703" customWidth="1"/>
    <col min="8457" max="8457" width="17.85546875" style="703" customWidth="1"/>
    <col min="8458" max="8458" width="20" style="703" bestFit="1" customWidth="1"/>
    <col min="8459" max="8459" width="4" style="703" customWidth="1"/>
    <col min="8460" max="8460" width="8.5703125" style="703" customWidth="1"/>
    <col min="8461" max="8461" width="4" style="703" customWidth="1"/>
    <col min="8462" max="8462" width="17.42578125" style="703" customWidth="1"/>
    <col min="8463" max="8463" width="3.5703125" style="703" customWidth="1"/>
    <col min="8464" max="8464" width="18.85546875" style="703" customWidth="1"/>
    <col min="8465" max="8705" width="9.140625" style="703"/>
    <col min="8706" max="8706" width="14.28515625" style="703" customWidth="1"/>
    <col min="8707" max="8707" width="10.7109375" style="703" customWidth="1"/>
    <col min="8708" max="8708" width="11.7109375" style="703" customWidth="1"/>
    <col min="8709" max="8709" width="12" style="703" customWidth="1"/>
    <col min="8710" max="8710" width="38.5703125" style="703" customWidth="1"/>
    <col min="8711" max="8711" width="17.85546875" style="703" customWidth="1"/>
    <col min="8712" max="8712" width="18" style="703" customWidth="1"/>
    <col min="8713" max="8713" width="17.85546875" style="703" customWidth="1"/>
    <col min="8714" max="8714" width="20" style="703" bestFit="1" customWidth="1"/>
    <col min="8715" max="8715" width="4" style="703" customWidth="1"/>
    <col min="8716" max="8716" width="8.5703125" style="703" customWidth="1"/>
    <col min="8717" max="8717" width="4" style="703" customWidth="1"/>
    <col min="8718" max="8718" width="17.42578125" style="703" customWidth="1"/>
    <col min="8719" max="8719" width="3.5703125" style="703" customWidth="1"/>
    <col min="8720" max="8720" width="18.85546875" style="703" customWidth="1"/>
    <col min="8721" max="8961" width="9.140625" style="703"/>
    <col min="8962" max="8962" width="14.28515625" style="703" customWidth="1"/>
    <col min="8963" max="8963" width="10.7109375" style="703" customWidth="1"/>
    <col min="8964" max="8964" width="11.7109375" style="703" customWidth="1"/>
    <col min="8965" max="8965" width="12" style="703" customWidth="1"/>
    <col min="8966" max="8966" width="38.5703125" style="703" customWidth="1"/>
    <col min="8967" max="8967" width="17.85546875" style="703" customWidth="1"/>
    <col min="8968" max="8968" width="18" style="703" customWidth="1"/>
    <col min="8969" max="8969" width="17.85546875" style="703" customWidth="1"/>
    <col min="8970" max="8970" width="20" style="703" bestFit="1" customWidth="1"/>
    <col min="8971" max="8971" width="4" style="703" customWidth="1"/>
    <col min="8972" max="8972" width="8.5703125" style="703" customWidth="1"/>
    <col min="8973" max="8973" width="4" style="703" customWidth="1"/>
    <col min="8974" max="8974" width="17.42578125" style="703" customWidth="1"/>
    <col min="8975" max="8975" width="3.5703125" style="703" customWidth="1"/>
    <col min="8976" max="8976" width="18.85546875" style="703" customWidth="1"/>
    <col min="8977" max="9217" width="9.140625" style="703"/>
    <col min="9218" max="9218" width="14.28515625" style="703" customWidth="1"/>
    <col min="9219" max="9219" width="10.7109375" style="703" customWidth="1"/>
    <col min="9220" max="9220" width="11.7109375" style="703" customWidth="1"/>
    <col min="9221" max="9221" width="12" style="703" customWidth="1"/>
    <col min="9222" max="9222" width="38.5703125" style="703" customWidth="1"/>
    <col min="9223" max="9223" width="17.85546875" style="703" customWidth="1"/>
    <col min="9224" max="9224" width="18" style="703" customWidth="1"/>
    <col min="9225" max="9225" width="17.85546875" style="703" customWidth="1"/>
    <col min="9226" max="9226" width="20" style="703" bestFit="1" customWidth="1"/>
    <col min="9227" max="9227" width="4" style="703" customWidth="1"/>
    <col min="9228" max="9228" width="8.5703125" style="703" customWidth="1"/>
    <col min="9229" max="9229" width="4" style="703" customWidth="1"/>
    <col min="9230" max="9230" width="17.42578125" style="703" customWidth="1"/>
    <col min="9231" max="9231" width="3.5703125" style="703" customWidth="1"/>
    <col min="9232" max="9232" width="18.85546875" style="703" customWidth="1"/>
    <col min="9233" max="9473" width="9.140625" style="703"/>
    <col min="9474" max="9474" width="14.28515625" style="703" customWidth="1"/>
    <col min="9475" max="9475" width="10.7109375" style="703" customWidth="1"/>
    <col min="9476" max="9476" width="11.7109375" style="703" customWidth="1"/>
    <col min="9477" max="9477" width="12" style="703" customWidth="1"/>
    <col min="9478" max="9478" width="38.5703125" style="703" customWidth="1"/>
    <col min="9479" max="9479" width="17.85546875" style="703" customWidth="1"/>
    <col min="9480" max="9480" width="18" style="703" customWidth="1"/>
    <col min="9481" max="9481" width="17.85546875" style="703" customWidth="1"/>
    <col min="9482" max="9482" width="20" style="703" bestFit="1" customWidth="1"/>
    <col min="9483" max="9483" width="4" style="703" customWidth="1"/>
    <col min="9484" max="9484" width="8.5703125" style="703" customWidth="1"/>
    <col min="9485" max="9485" width="4" style="703" customWidth="1"/>
    <col min="9486" max="9486" width="17.42578125" style="703" customWidth="1"/>
    <col min="9487" max="9487" width="3.5703125" style="703" customWidth="1"/>
    <col min="9488" max="9488" width="18.85546875" style="703" customWidth="1"/>
    <col min="9489" max="9729" width="9.140625" style="703"/>
    <col min="9730" max="9730" width="14.28515625" style="703" customWidth="1"/>
    <col min="9731" max="9731" width="10.7109375" style="703" customWidth="1"/>
    <col min="9732" max="9732" width="11.7109375" style="703" customWidth="1"/>
    <col min="9733" max="9733" width="12" style="703" customWidth="1"/>
    <col min="9734" max="9734" width="38.5703125" style="703" customWidth="1"/>
    <col min="9735" max="9735" width="17.85546875" style="703" customWidth="1"/>
    <col min="9736" max="9736" width="18" style="703" customWidth="1"/>
    <col min="9737" max="9737" width="17.85546875" style="703" customWidth="1"/>
    <col min="9738" max="9738" width="20" style="703" bestFit="1" customWidth="1"/>
    <col min="9739" max="9739" width="4" style="703" customWidth="1"/>
    <col min="9740" max="9740" width="8.5703125" style="703" customWidth="1"/>
    <col min="9741" max="9741" width="4" style="703" customWidth="1"/>
    <col min="9742" max="9742" width="17.42578125" style="703" customWidth="1"/>
    <col min="9743" max="9743" width="3.5703125" style="703" customWidth="1"/>
    <col min="9744" max="9744" width="18.85546875" style="703" customWidth="1"/>
    <col min="9745" max="9985" width="9.140625" style="703"/>
    <col min="9986" max="9986" width="14.28515625" style="703" customWidth="1"/>
    <col min="9987" max="9987" width="10.7109375" style="703" customWidth="1"/>
    <col min="9988" max="9988" width="11.7109375" style="703" customWidth="1"/>
    <col min="9989" max="9989" width="12" style="703" customWidth="1"/>
    <col min="9990" max="9990" width="38.5703125" style="703" customWidth="1"/>
    <col min="9991" max="9991" width="17.85546875" style="703" customWidth="1"/>
    <col min="9992" max="9992" width="18" style="703" customWidth="1"/>
    <col min="9993" max="9993" width="17.85546875" style="703" customWidth="1"/>
    <col min="9994" max="9994" width="20" style="703" bestFit="1" customWidth="1"/>
    <col min="9995" max="9995" width="4" style="703" customWidth="1"/>
    <col min="9996" max="9996" width="8.5703125" style="703" customWidth="1"/>
    <col min="9997" max="9997" width="4" style="703" customWidth="1"/>
    <col min="9998" max="9998" width="17.42578125" style="703" customWidth="1"/>
    <col min="9999" max="9999" width="3.5703125" style="703" customWidth="1"/>
    <col min="10000" max="10000" width="18.85546875" style="703" customWidth="1"/>
    <col min="10001" max="10241" width="9.140625" style="703"/>
    <col min="10242" max="10242" width="14.28515625" style="703" customWidth="1"/>
    <col min="10243" max="10243" width="10.7109375" style="703" customWidth="1"/>
    <col min="10244" max="10244" width="11.7109375" style="703" customWidth="1"/>
    <col min="10245" max="10245" width="12" style="703" customWidth="1"/>
    <col min="10246" max="10246" width="38.5703125" style="703" customWidth="1"/>
    <col min="10247" max="10247" width="17.85546875" style="703" customWidth="1"/>
    <col min="10248" max="10248" width="18" style="703" customWidth="1"/>
    <col min="10249" max="10249" width="17.85546875" style="703" customWidth="1"/>
    <col min="10250" max="10250" width="20" style="703" bestFit="1" customWidth="1"/>
    <col min="10251" max="10251" width="4" style="703" customWidth="1"/>
    <col min="10252" max="10252" width="8.5703125" style="703" customWidth="1"/>
    <col min="10253" max="10253" width="4" style="703" customWidth="1"/>
    <col min="10254" max="10254" width="17.42578125" style="703" customWidth="1"/>
    <col min="10255" max="10255" width="3.5703125" style="703" customWidth="1"/>
    <col min="10256" max="10256" width="18.85546875" style="703" customWidth="1"/>
    <col min="10257" max="10497" width="9.140625" style="703"/>
    <col min="10498" max="10498" width="14.28515625" style="703" customWidth="1"/>
    <col min="10499" max="10499" width="10.7109375" style="703" customWidth="1"/>
    <col min="10500" max="10500" width="11.7109375" style="703" customWidth="1"/>
    <col min="10501" max="10501" width="12" style="703" customWidth="1"/>
    <col min="10502" max="10502" width="38.5703125" style="703" customWidth="1"/>
    <col min="10503" max="10503" width="17.85546875" style="703" customWidth="1"/>
    <col min="10504" max="10504" width="18" style="703" customWidth="1"/>
    <col min="10505" max="10505" width="17.85546875" style="703" customWidth="1"/>
    <col min="10506" max="10506" width="20" style="703" bestFit="1" customWidth="1"/>
    <col min="10507" max="10507" width="4" style="703" customWidth="1"/>
    <col min="10508" max="10508" width="8.5703125" style="703" customWidth="1"/>
    <col min="10509" max="10509" width="4" style="703" customWidth="1"/>
    <col min="10510" max="10510" width="17.42578125" style="703" customWidth="1"/>
    <col min="10511" max="10511" width="3.5703125" style="703" customWidth="1"/>
    <col min="10512" max="10512" width="18.85546875" style="703" customWidth="1"/>
    <col min="10513" max="10753" width="9.140625" style="703"/>
    <col min="10754" max="10754" width="14.28515625" style="703" customWidth="1"/>
    <col min="10755" max="10755" width="10.7109375" style="703" customWidth="1"/>
    <col min="10756" max="10756" width="11.7109375" style="703" customWidth="1"/>
    <col min="10757" max="10757" width="12" style="703" customWidth="1"/>
    <col min="10758" max="10758" width="38.5703125" style="703" customWidth="1"/>
    <col min="10759" max="10759" width="17.85546875" style="703" customWidth="1"/>
    <col min="10760" max="10760" width="18" style="703" customWidth="1"/>
    <col min="10761" max="10761" width="17.85546875" style="703" customWidth="1"/>
    <col min="10762" max="10762" width="20" style="703" bestFit="1" customWidth="1"/>
    <col min="10763" max="10763" width="4" style="703" customWidth="1"/>
    <col min="10764" max="10764" width="8.5703125" style="703" customWidth="1"/>
    <col min="10765" max="10765" width="4" style="703" customWidth="1"/>
    <col min="10766" max="10766" width="17.42578125" style="703" customWidth="1"/>
    <col min="10767" max="10767" width="3.5703125" style="703" customWidth="1"/>
    <col min="10768" max="10768" width="18.85546875" style="703" customWidth="1"/>
    <col min="10769" max="11009" width="9.140625" style="703"/>
    <col min="11010" max="11010" width="14.28515625" style="703" customWidth="1"/>
    <col min="11011" max="11011" width="10.7109375" style="703" customWidth="1"/>
    <col min="11012" max="11012" width="11.7109375" style="703" customWidth="1"/>
    <col min="11013" max="11013" width="12" style="703" customWidth="1"/>
    <col min="11014" max="11014" width="38.5703125" style="703" customWidth="1"/>
    <col min="11015" max="11015" width="17.85546875" style="703" customWidth="1"/>
    <col min="11016" max="11016" width="18" style="703" customWidth="1"/>
    <col min="11017" max="11017" width="17.85546875" style="703" customWidth="1"/>
    <col min="11018" max="11018" width="20" style="703" bestFit="1" customWidth="1"/>
    <col min="11019" max="11019" width="4" style="703" customWidth="1"/>
    <col min="11020" max="11020" width="8.5703125" style="703" customWidth="1"/>
    <col min="11021" max="11021" width="4" style="703" customWidth="1"/>
    <col min="11022" max="11022" width="17.42578125" style="703" customWidth="1"/>
    <col min="11023" max="11023" width="3.5703125" style="703" customWidth="1"/>
    <col min="11024" max="11024" width="18.85546875" style="703" customWidth="1"/>
    <col min="11025" max="11265" width="9.140625" style="703"/>
    <col min="11266" max="11266" width="14.28515625" style="703" customWidth="1"/>
    <col min="11267" max="11267" width="10.7109375" style="703" customWidth="1"/>
    <col min="11268" max="11268" width="11.7109375" style="703" customWidth="1"/>
    <col min="11269" max="11269" width="12" style="703" customWidth="1"/>
    <col min="11270" max="11270" width="38.5703125" style="703" customWidth="1"/>
    <col min="11271" max="11271" width="17.85546875" style="703" customWidth="1"/>
    <col min="11272" max="11272" width="18" style="703" customWidth="1"/>
    <col min="11273" max="11273" width="17.85546875" style="703" customWidth="1"/>
    <col min="11274" max="11274" width="20" style="703" bestFit="1" customWidth="1"/>
    <col min="11275" max="11275" width="4" style="703" customWidth="1"/>
    <col min="11276" max="11276" width="8.5703125" style="703" customWidth="1"/>
    <col min="11277" max="11277" width="4" style="703" customWidth="1"/>
    <col min="11278" max="11278" width="17.42578125" style="703" customWidth="1"/>
    <col min="11279" max="11279" width="3.5703125" style="703" customWidth="1"/>
    <col min="11280" max="11280" width="18.85546875" style="703" customWidth="1"/>
    <col min="11281" max="11521" width="9.140625" style="703"/>
    <col min="11522" max="11522" width="14.28515625" style="703" customWidth="1"/>
    <col min="11523" max="11523" width="10.7109375" style="703" customWidth="1"/>
    <col min="11524" max="11524" width="11.7109375" style="703" customWidth="1"/>
    <col min="11525" max="11525" width="12" style="703" customWidth="1"/>
    <col min="11526" max="11526" width="38.5703125" style="703" customWidth="1"/>
    <col min="11527" max="11527" width="17.85546875" style="703" customWidth="1"/>
    <col min="11528" max="11528" width="18" style="703" customWidth="1"/>
    <col min="11529" max="11529" width="17.85546875" style="703" customWidth="1"/>
    <col min="11530" max="11530" width="20" style="703" bestFit="1" customWidth="1"/>
    <col min="11531" max="11531" width="4" style="703" customWidth="1"/>
    <col min="11532" max="11532" width="8.5703125" style="703" customWidth="1"/>
    <col min="11533" max="11533" width="4" style="703" customWidth="1"/>
    <col min="11534" max="11534" width="17.42578125" style="703" customWidth="1"/>
    <col min="11535" max="11535" width="3.5703125" style="703" customWidth="1"/>
    <col min="11536" max="11536" width="18.85546875" style="703" customWidth="1"/>
    <col min="11537" max="11777" width="9.140625" style="703"/>
    <col min="11778" max="11778" width="14.28515625" style="703" customWidth="1"/>
    <col min="11779" max="11779" width="10.7109375" style="703" customWidth="1"/>
    <col min="11780" max="11780" width="11.7109375" style="703" customWidth="1"/>
    <col min="11781" max="11781" width="12" style="703" customWidth="1"/>
    <col min="11782" max="11782" width="38.5703125" style="703" customWidth="1"/>
    <col min="11783" max="11783" width="17.85546875" style="703" customWidth="1"/>
    <col min="11784" max="11784" width="18" style="703" customWidth="1"/>
    <col min="11785" max="11785" width="17.85546875" style="703" customWidth="1"/>
    <col min="11786" max="11786" width="20" style="703" bestFit="1" customWidth="1"/>
    <col min="11787" max="11787" width="4" style="703" customWidth="1"/>
    <col min="11788" max="11788" width="8.5703125" style="703" customWidth="1"/>
    <col min="11789" max="11789" width="4" style="703" customWidth="1"/>
    <col min="11790" max="11790" width="17.42578125" style="703" customWidth="1"/>
    <col min="11791" max="11791" width="3.5703125" style="703" customWidth="1"/>
    <col min="11792" max="11792" width="18.85546875" style="703" customWidth="1"/>
    <col min="11793" max="12033" width="9.140625" style="703"/>
    <col min="12034" max="12034" width="14.28515625" style="703" customWidth="1"/>
    <col min="12035" max="12035" width="10.7109375" style="703" customWidth="1"/>
    <col min="12036" max="12036" width="11.7109375" style="703" customWidth="1"/>
    <col min="12037" max="12037" width="12" style="703" customWidth="1"/>
    <col min="12038" max="12038" width="38.5703125" style="703" customWidth="1"/>
    <col min="12039" max="12039" width="17.85546875" style="703" customWidth="1"/>
    <col min="12040" max="12040" width="18" style="703" customWidth="1"/>
    <col min="12041" max="12041" width="17.85546875" style="703" customWidth="1"/>
    <col min="12042" max="12042" width="20" style="703" bestFit="1" customWidth="1"/>
    <col min="12043" max="12043" width="4" style="703" customWidth="1"/>
    <col min="12044" max="12044" width="8.5703125" style="703" customWidth="1"/>
    <col min="12045" max="12045" width="4" style="703" customWidth="1"/>
    <col min="12046" max="12046" width="17.42578125" style="703" customWidth="1"/>
    <col min="12047" max="12047" width="3.5703125" style="703" customWidth="1"/>
    <col min="12048" max="12048" width="18.85546875" style="703" customWidth="1"/>
    <col min="12049" max="12289" width="9.140625" style="703"/>
    <col min="12290" max="12290" width="14.28515625" style="703" customWidth="1"/>
    <col min="12291" max="12291" width="10.7109375" style="703" customWidth="1"/>
    <col min="12292" max="12292" width="11.7109375" style="703" customWidth="1"/>
    <col min="12293" max="12293" width="12" style="703" customWidth="1"/>
    <col min="12294" max="12294" width="38.5703125" style="703" customWidth="1"/>
    <col min="12295" max="12295" width="17.85546875" style="703" customWidth="1"/>
    <col min="12296" max="12296" width="18" style="703" customWidth="1"/>
    <col min="12297" max="12297" width="17.85546875" style="703" customWidth="1"/>
    <col min="12298" max="12298" width="20" style="703" bestFit="1" customWidth="1"/>
    <col min="12299" max="12299" width="4" style="703" customWidth="1"/>
    <col min="12300" max="12300" width="8.5703125" style="703" customWidth="1"/>
    <col min="12301" max="12301" width="4" style="703" customWidth="1"/>
    <col min="12302" max="12302" width="17.42578125" style="703" customWidth="1"/>
    <col min="12303" max="12303" width="3.5703125" style="703" customWidth="1"/>
    <col min="12304" max="12304" width="18.85546875" style="703" customWidth="1"/>
    <col min="12305" max="12545" width="9.140625" style="703"/>
    <col min="12546" max="12546" width="14.28515625" style="703" customWidth="1"/>
    <col min="12547" max="12547" width="10.7109375" style="703" customWidth="1"/>
    <col min="12548" max="12548" width="11.7109375" style="703" customWidth="1"/>
    <col min="12549" max="12549" width="12" style="703" customWidth="1"/>
    <col min="12550" max="12550" width="38.5703125" style="703" customWidth="1"/>
    <col min="12551" max="12551" width="17.85546875" style="703" customWidth="1"/>
    <col min="12552" max="12552" width="18" style="703" customWidth="1"/>
    <col min="12553" max="12553" width="17.85546875" style="703" customWidth="1"/>
    <col min="12554" max="12554" width="20" style="703" bestFit="1" customWidth="1"/>
    <col min="12555" max="12555" width="4" style="703" customWidth="1"/>
    <col min="12556" max="12556" width="8.5703125" style="703" customWidth="1"/>
    <col min="12557" max="12557" width="4" style="703" customWidth="1"/>
    <col min="12558" max="12558" width="17.42578125" style="703" customWidth="1"/>
    <col min="12559" max="12559" width="3.5703125" style="703" customWidth="1"/>
    <col min="12560" max="12560" width="18.85546875" style="703" customWidth="1"/>
    <col min="12561" max="12801" width="9.140625" style="703"/>
    <col min="12802" max="12802" width="14.28515625" style="703" customWidth="1"/>
    <col min="12803" max="12803" width="10.7109375" style="703" customWidth="1"/>
    <col min="12804" max="12804" width="11.7109375" style="703" customWidth="1"/>
    <col min="12805" max="12805" width="12" style="703" customWidth="1"/>
    <col min="12806" max="12806" width="38.5703125" style="703" customWidth="1"/>
    <col min="12807" max="12807" width="17.85546875" style="703" customWidth="1"/>
    <col min="12808" max="12808" width="18" style="703" customWidth="1"/>
    <col min="12809" max="12809" width="17.85546875" style="703" customWidth="1"/>
    <col min="12810" max="12810" width="20" style="703" bestFit="1" customWidth="1"/>
    <col min="12811" max="12811" width="4" style="703" customWidth="1"/>
    <col min="12812" max="12812" width="8.5703125" style="703" customWidth="1"/>
    <col min="12813" max="12813" width="4" style="703" customWidth="1"/>
    <col min="12814" max="12814" width="17.42578125" style="703" customWidth="1"/>
    <col min="12815" max="12815" width="3.5703125" style="703" customWidth="1"/>
    <col min="12816" max="12816" width="18.85546875" style="703" customWidth="1"/>
    <col min="12817" max="13057" width="9.140625" style="703"/>
    <col min="13058" max="13058" width="14.28515625" style="703" customWidth="1"/>
    <col min="13059" max="13059" width="10.7109375" style="703" customWidth="1"/>
    <col min="13060" max="13060" width="11.7109375" style="703" customWidth="1"/>
    <col min="13061" max="13061" width="12" style="703" customWidth="1"/>
    <col min="13062" max="13062" width="38.5703125" style="703" customWidth="1"/>
    <col min="13063" max="13063" width="17.85546875" style="703" customWidth="1"/>
    <col min="13064" max="13064" width="18" style="703" customWidth="1"/>
    <col min="13065" max="13065" width="17.85546875" style="703" customWidth="1"/>
    <col min="13066" max="13066" width="20" style="703" bestFit="1" customWidth="1"/>
    <col min="13067" max="13067" width="4" style="703" customWidth="1"/>
    <col min="13068" max="13068" width="8.5703125" style="703" customWidth="1"/>
    <col min="13069" max="13069" width="4" style="703" customWidth="1"/>
    <col min="13070" max="13070" width="17.42578125" style="703" customWidth="1"/>
    <col min="13071" max="13071" width="3.5703125" style="703" customWidth="1"/>
    <col min="13072" max="13072" width="18.85546875" style="703" customWidth="1"/>
    <col min="13073" max="13313" width="9.140625" style="703"/>
    <col min="13314" max="13314" width="14.28515625" style="703" customWidth="1"/>
    <col min="13315" max="13315" width="10.7109375" style="703" customWidth="1"/>
    <col min="13316" max="13316" width="11.7109375" style="703" customWidth="1"/>
    <col min="13317" max="13317" width="12" style="703" customWidth="1"/>
    <col min="13318" max="13318" width="38.5703125" style="703" customWidth="1"/>
    <col min="13319" max="13319" width="17.85546875" style="703" customWidth="1"/>
    <col min="13320" max="13320" width="18" style="703" customWidth="1"/>
    <col min="13321" max="13321" width="17.85546875" style="703" customWidth="1"/>
    <col min="13322" max="13322" width="20" style="703" bestFit="1" customWidth="1"/>
    <col min="13323" max="13323" width="4" style="703" customWidth="1"/>
    <col min="13324" max="13324" width="8.5703125" style="703" customWidth="1"/>
    <col min="13325" max="13325" width="4" style="703" customWidth="1"/>
    <col min="13326" max="13326" width="17.42578125" style="703" customWidth="1"/>
    <col min="13327" max="13327" width="3.5703125" style="703" customWidth="1"/>
    <col min="13328" max="13328" width="18.85546875" style="703" customWidth="1"/>
    <col min="13329" max="13569" width="9.140625" style="703"/>
    <col min="13570" max="13570" width="14.28515625" style="703" customWidth="1"/>
    <col min="13571" max="13571" width="10.7109375" style="703" customWidth="1"/>
    <col min="13572" max="13572" width="11.7109375" style="703" customWidth="1"/>
    <col min="13573" max="13573" width="12" style="703" customWidth="1"/>
    <col min="13574" max="13574" width="38.5703125" style="703" customWidth="1"/>
    <col min="13575" max="13575" width="17.85546875" style="703" customWidth="1"/>
    <col min="13576" max="13576" width="18" style="703" customWidth="1"/>
    <col min="13577" max="13577" width="17.85546875" style="703" customWidth="1"/>
    <col min="13578" max="13578" width="20" style="703" bestFit="1" customWidth="1"/>
    <col min="13579" max="13579" width="4" style="703" customWidth="1"/>
    <col min="13580" max="13580" width="8.5703125" style="703" customWidth="1"/>
    <col min="13581" max="13581" width="4" style="703" customWidth="1"/>
    <col min="13582" max="13582" width="17.42578125" style="703" customWidth="1"/>
    <col min="13583" max="13583" width="3.5703125" style="703" customWidth="1"/>
    <col min="13584" max="13584" width="18.85546875" style="703" customWidth="1"/>
    <col min="13585" max="13825" width="9.140625" style="703"/>
    <col min="13826" max="13826" width="14.28515625" style="703" customWidth="1"/>
    <col min="13827" max="13827" width="10.7109375" style="703" customWidth="1"/>
    <col min="13828" max="13828" width="11.7109375" style="703" customWidth="1"/>
    <col min="13829" max="13829" width="12" style="703" customWidth="1"/>
    <col min="13830" max="13830" width="38.5703125" style="703" customWidth="1"/>
    <col min="13831" max="13831" width="17.85546875" style="703" customWidth="1"/>
    <col min="13832" max="13832" width="18" style="703" customWidth="1"/>
    <col min="13833" max="13833" width="17.85546875" style="703" customWidth="1"/>
    <col min="13834" max="13834" width="20" style="703" bestFit="1" customWidth="1"/>
    <col min="13835" max="13835" width="4" style="703" customWidth="1"/>
    <col min="13836" max="13836" width="8.5703125" style="703" customWidth="1"/>
    <col min="13837" max="13837" width="4" style="703" customWidth="1"/>
    <col min="13838" max="13838" width="17.42578125" style="703" customWidth="1"/>
    <col min="13839" max="13839" width="3.5703125" style="703" customWidth="1"/>
    <col min="13840" max="13840" width="18.85546875" style="703" customWidth="1"/>
    <col min="13841" max="14081" width="9.140625" style="703"/>
    <col min="14082" max="14082" width="14.28515625" style="703" customWidth="1"/>
    <col min="14083" max="14083" width="10.7109375" style="703" customWidth="1"/>
    <col min="14084" max="14084" width="11.7109375" style="703" customWidth="1"/>
    <col min="14085" max="14085" width="12" style="703" customWidth="1"/>
    <col min="14086" max="14086" width="38.5703125" style="703" customWidth="1"/>
    <col min="14087" max="14087" width="17.85546875" style="703" customWidth="1"/>
    <col min="14088" max="14088" width="18" style="703" customWidth="1"/>
    <col min="14089" max="14089" width="17.85546875" style="703" customWidth="1"/>
    <col min="14090" max="14090" width="20" style="703" bestFit="1" customWidth="1"/>
    <col min="14091" max="14091" width="4" style="703" customWidth="1"/>
    <col min="14092" max="14092" width="8.5703125" style="703" customWidth="1"/>
    <col min="14093" max="14093" width="4" style="703" customWidth="1"/>
    <col min="14094" max="14094" width="17.42578125" style="703" customWidth="1"/>
    <col min="14095" max="14095" width="3.5703125" style="703" customWidth="1"/>
    <col min="14096" max="14096" width="18.85546875" style="703" customWidth="1"/>
    <col min="14097" max="14337" width="9.140625" style="703"/>
    <col min="14338" max="14338" width="14.28515625" style="703" customWidth="1"/>
    <col min="14339" max="14339" width="10.7109375" style="703" customWidth="1"/>
    <col min="14340" max="14340" width="11.7109375" style="703" customWidth="1"/>
    <col min="14341" max="14341" width="12" style="703" customWidth="1"/>
    <col min="14342" max="14342" width="38.5703125" style="703" customWidth="1"/>
    <col min="14343" max="14343" width="17.85546875" style="703" customWidth="1"/>
    <col min="14344" max="14344" width="18" style="703" customWidth="1"/>
    <col min="14345" max="14345" width="17.85546875" style="703" customWidth="1"/>
    <col min="14346" max="14346" width="20" style="703" bestFit="1" customWidth="1"/>
    <col min="14347" max="14347" width="4" style="703" customWidth="1"/>
    <col min="14348" max="14348" width="8.5703125" style="703" customWidth="1"/>
    <col min="14349" max="14349" width="4" style="703" customWidth="1"/>
    <col min="14350" max="14350" width="17.42578125" style="703" customWidth="1"/>
    <col min="14351" max="14351" width="3.5703125" style="703" customWidth="1"/>
    <col min="14352" max="14352" width="18.85546875" style="703" customWidth="1"/>
    <col min="14353" max="14593" width="9.140625" style="703"/>
    <col min="14594" max="14594" width="14.28515625" style="703" customWidth="1"/>
    <col min="14595" max="14595" width="10.7109375" style="703" customWidth="1"/>
    <col min="14596" max="14596" width="11.7109375" style="703" customWidth="1"/>
    <col min="14597" max="14597" width="12" style="703" customWidth="1"/>
    <col min="14598" max="14598" width="38.5703125" style="703" customWidth="1"/>
    <col min="14599" max="14599" width="17.85546875" style="703" customWidth="1"/>
    <col min="14600" max="14600" width="18" style="703" customWidth="1"/>
    <col min="14601" max="14601" width="17.85546875" style="703" customWidth="1"/>
    <col min="14602" max="14602" width="20" style="703" bestFit="1" customWidth="1"/>
    <col min="14603" max="14603" width="4" style="703" customWidth="1"/>
    <col min="14604" max="14604" width="8.5703125" style="703" customWidth="1"/>
    <col min="14605" max="14605" width="4" style="703" customWidth="1"/>
    <col min="14606" max="14606" width="17.42578125" style="703" customWidth="1"/>
    <col min="14607" max="14607" width="3.5703125" style="703" customWidth="1"/>
    <col min="14608" max="14608" width="18.85546875" style="703" customWidth="1"/>
    <col min="14609" max="14849" width="9.140625" style="703"/>
    <col min="14850" max="14850" width="14.28515625" style="703" customWidth="1"/>
    <col min="14851" max="14851" width="10.7109375" style="703" customWidth="1"/>
    <col min="14852" max="14852" width="11.7109375" style="703" customWidth="1"/>
    <col min="14853" max="14853" width="12" style="703" customWidth="1"/>
    <col min="14854" max="14854" width="38.5703125" style="703" customWidth="1"/>
    <col min="14855" max="14855" width="17.85546875" style="703" customWidth="1"/>
    <col min="14856" max="14856" width="18" style="703" customWidth="1"/>
    <col min="14857" max="14857" width="17.85546875" style="703" customWidth="1"/>
    <col min="14858" max="14858" width="20" style="703" bestFit="1" customWidth="1"/>
    <col min="14859" max="14859" width="4" style="703" customWidth="1"/>
    <col min="14860" max="14860" width="8.5703125" style="703" customWidth="1"/>
    <col min="14861" max="14861" width="4" style="703" customWidth="1"/>
    <col min="14862" max="14862" width="17.42578125" style="703" customWidth="1"/>
    <col min="14863" max="14863" width="3.5703125" style="703" customWidth="1"/>
    <col min="14864" max="14864" width="18.85546875" style="703" customWidth="1"/>
    <col min="14865" max="15105" width="9.140625" style="703"/>
    <col min="15106" max="15106" width="14.28515625" style="703" customWidth="1"/>
    <col min="15107" max="15107" width="10.7109375" style="703" customWidth="1"/>
    <col min="15108" max="15108" width="11.7109375" style="703" customWidth="1"/>
    <col min="15109" max="15109" width="12" style="703" customWidth="1"/>
    <col min="15110" max="15110" width="38.5703125" style="703" customWidth="1"/>
    <col min="15111" max="15111" width="17.85546875" style="703" customWidth="1"/>
    <col min="15112" max="15112" width="18" style="703" customWidth="1"/>
    <col min="15113" max="15113" width="17.85546875" style="703" customWidth="1"/>
    <col min="15114" max="15114" width="20" style="703" bestFit="1" customWidth="1"/>
    <col min="15115" max="15115" width="4" style="703" customWidth="1"/>
    <col min="15116" max="15116" width="8.5703125" style="703" customWidth="1"/>
    <col min="15117" max="15117" width="4" style="703" customWidth="1"/>
    <col min="15118" max="15118" width="17.42578125" style="703" customWidth="1"/>
    <col min="15119" max="15119" width="3.5703125" style="703" customWidth="1"/>
    <col min="15120" max="15120" width="18.85546875" style="703" customWidth="1"/>
    <col min="15121" max="15361" width="9.140625" style="703"/>
    <col min="15362" max="15362" width="14.28515625" style="703" customWidth="1"/>
    <col min="15363" max="15363" width="10.7109375" style="703" customWidth="1"/>
    <col min="15364" max="15364" width="11.7109375" style="703" customWidth="1"/>
    <col min="15365" max="15365" width="12" style="703" customWidth="1"/>
    <col min="15366" max="15366" width="38.5703125" style="703" customWidth="1"/>
    <col min="15367" max="15367" width="17.85546875" style="703" customWidth="1"/>
    <col min="15368" max="15368" width="18" style="703" customWidth="1"/>
    <col min="15369" max="15369" width="17.85546875" style="703" customWidth="1"/>
    <col min="15370" max="15370" width="20" style="703" bestFit="1" customWidth="1"/>
    <col min="15371" max="15371" width="4" style="703" customWidth="1"/>
    <col min="15372" max="15372" width="8.5703125" style="703" customWidth="1"/>
    <col min="15373" max="15373" width="4" style="703" customWidth="1"/>
    <col min="15374" max="15374" width="17.42578125" style="703" customWidth="1"/>
    <col min="15375" max="15375" width="3.5703125" style="703" customWidth="1"/>
    <col min="15376" max="15376" width="18.85546875" style="703" customWidth="1"/>
    <col min="15377" max="15617" width="9.140625" style="703"/>
    <col min="15618" max="15618" width="14.28515625" style="703" customWidth="1"/>
    <col min="15619" max="15619" width="10.7109375" style="703" customWidth="1"/>
    <col min="15620" max="15620" width="11.7109375" style="703" customWidth="1"/>
    <col min="15621" max="15621" width="12" style="703" customWidth="1"/>
    <col min="15622" max="15622" width="38.5703125" style="703" customWidth="1"/>
    <col min="15623" max="15623" width="17.85546875" style="703" customWidth="1"/>
    <col min="15624" max="15624" width="18" style="703" customWidth="1"/>
    <col min="15625" max="15625" width="17.85546875" style="703" customWidth="1"/>
    <col min="15626" max="15626" width="20" style="703" bestFit="1" customWidth="1"/>
    <col min="15627" max="15627" width="4" style="703" customWidth="1"/>
    <col min="15628" max="15628" width="8.5703125" style="703" customWidth="1"/>
    <col min="15629" max="15629" width="4" style="703" customWidth="1"/>
    <col min="15630" max="15630" width="17.42578125" style="703" customWidth="1"/>
    <col min="15631" max="15631" width="3.5703125" style="703" customWidth="1"/>
    <col min="15632" max="15632" width="18.85546875" style="703" customWidth="1"/>
    <col min="15633" max="15873" width="9.140625" style="703"/>
    <col min="15874" max="15874" width="14.28515625" style="703" customWidth="1"/>
    <col min="15875" max="15875" width="10.7109375" style="703" customWidth="1"/>
    <col min="15876" max="15876" width="11.7109375" style="703" customWidth="1"/>
    <col min="15877" max="15877" width="12" style="703" customWidth="1"/>
    <col min="15878" max="15878" width="38.5703125" style="703" customWidth="1"/>
    <col min="15879" max="15879" width="17.85546875" style="703" customWidth="1"/>
    <col min="15880" max="15880" width="18" style="703" customWidth="1"/>
    <col min="15881" max="15881" width="17.85546875" style="703" customWidth="1"/>
    <col min="15882" max="15882" width="20" style="703" bestFit="1" customWidth="1"/>
    <col min="15883" max="15883" width="4" style="703" customWidth="1"/>
    <col min="15884" max="15884" width="8.5703125" style="703" customWidth="1"/>
    <col min="15885" max="15885" width="4" style="703" customWidth="1"/>
    <col min="15886" max="15886" width="17.42578125" style="703" customWidth="1"/>
    <col min="15887" max="15887" width="3.5703125" style="703" customWidth="1"/>
    <col min="15888" max="15888" width="18.85546875" style="703" customWidth="1"/>
    <col min="15889" max="16129" width="9.140625" style="703"/>
    <col min="16130" max="16130" width="14.28515625" style="703" customWidth="1"/>
    <col min="16131" max="16131" width="10.7109375" style="703" customWidth="1"/>
    <col min="16132" max="16132" width="11.7109375" style="703" customWidth="1"/>
    <col min="16133" max="16133" width="12" style="703" customWidth="1"/>
    <col min="16134" max="16134" width="38.5703125" style="703" customWidth="1"/>
    <col min="16135" max="16135" width="17.85546875" style="703" customWidth="1"/>
    <col min="16136" max="16136" width="18" style="703" customWidth="1"/>
    <col min="16137" max="16137" width="17.85546875" style="703" customWidth="1"/>
    <col min="16138" max="16138" width="20" style="703" bestFit="1" customWidth="1"/>
    <col min="16139" max="16139" width="4" style="703" customWidth="1"/>
    <col min="16140" max="16140" width="8.5703125" style="703" customWidth="1"/>
    <col min="16141" max="16141" width="4" style="703" customWidth="1"/>
    <col min="16142" max="16142" width="17.42578125" style="703" customWidth="1"/>
    <col min="16143" max="16143" width="3.5703125" style="703" customWidth="1"/>
    <col min="16144" max="16144" width="18.85546875" style="703" customWidth="1"/>
    <col min="16145" max="16384" width="9.140625" style="703"/>
  </cols>
  <sheetData>
    <row r="2" spans="2:24" ht="23.25">
      <c r="C2" s="972"/>
      <c r="D2" s="972"/>
      <c r="E2" s="972"/>
      <c r="F2" s="972"/>
      <c r="G2" s="972"/>
      <c r="H2" s="974"/>
      <c r="I2" s="974" t="s">
        <v>133</v>
      </c>
      <c r="J2" s="974"/>
      <c r="K2" s="974"/>
      <c r="L2" s="972"/>
      <c r="M2" s="972"/>
      <c r="N2" s="972"/>
      <c r="O2" s="972"/>
      <c r="P2" s="972"/>
      <c r="Q2" s="972"/>
      <c r="R2" s="972"/>
    </row>
    <row r="3" spans="2:24">
      <c r="B3" s="703"/>
      <c r="G3" s="703"/>
      <c r="H3" s="1234" t="s">
        <v>736</v>
      </c>
      <c r="I3" s="1234"/>
      <c r="J3" s="1234"/>
      <c r="K3" s="1234"/>
      <c r="L3" s="973"/>
      <c r="M3" s="973"/>
      <c r="N3" s="973"/>
      <c r="O3" s="973"/>
      <c r="P3" s="973"/>
      <c r="Q3" s="973"/>
      <c r="R3" s="973"/>
      <c r="S3" s="973"/>
      <c r="T3" s="973"/>
      <c r="U3" s="973"/>
      <c r="V3" s="973"/>
      <c r="W3" s="973"/>
      <c r="X3" s="973"/>
    </row>
    <row r="4" spans="2:24">
      <c r="B4" s="704"/>
      <c r="C4" s="705"/>
      <c r="D4" s="706"/>
      <c r="E4" s="706"/>
      <c r="F4" s="707"/>
      <c r="G4" s="703"/>
      <c r="H4" s="1233" t="s">
        <v>615</v>
      </c>
      <c r="I4" s="1233"/>
      <c r="J4" s="1233"/>
      <c r="K4" s="1233"/>
      <c r="L4" s="707"/>
    </row>
    <row r="5" spans="2:24" ht="16.5" thickBot="1">
      <c r="B5" s="703"/>
      <c r="C5" s="706"/>
      <c r="D5" s="706"/>
      <c r="E5" s="706"/>
      <c r="F5" s="706"/>
      <c r="G5" s="706"/>
      <c r="H5" s="1232" t="s">
        <v>285</v>
      </c>
      <c r="I5" s="1232"/>
      <c r="J5" s="1232"/>
      <c r="K5" s="1232"/>
      <c r="L5" s="706"/>
      <c r="M5" s="706"/>
      <c r="N5" s="706"/>
      <c r="O5" s="706"/>
      <c r="P5" s="706"/>
      <c r="Q5" s="706"/>
      <c r="R5" s="706"/>
    </row>
    <row r="6" spans="2:24" s="709" customFormat="1" ht="25.5" customHeight="1" thickBot="1">
      <c r="B6" s="1229" t="s">
        <v>275</v>
      </c>
      <c r="C6" s="1229" t="s">
        <v>358</v>
      </c>
      <c r="D6" s="1229" t="s">
        <v>223</v>
      </c>
      <c r="E6" s="1229" t="s">
        <v>301</v>
      </c>
      <c r="F6" s="1229" t="s">
        <v>301</v>
      </c>
      <c r="G6" s="1229" t="s">
        <v>749</v>
      </c>
      <c r="H6" s="1236" t="s">
        <v>294</v>
      </c>
      <c r="I6" s="1238" t="s">
        <v>356</v>
      </c>
      <c r="J6" s="1227"/>
      <c r="K6" s="1239"/>
      <c r="L6" s="1226" t="s">
        <v>357</v>
      </c>
      <c r="M6" s="1227"/>
      <c r="N6" s="1228"/>
      <c r="O6" s="708"/>
      <c r="P6" s="1229" t="s">
        <v>355</v>
      </c>
      <c r="R6" s="1229" t="s">
        <v>296</v>
      </c>
    </row>
    <row r="7" spans="2:24" s="709" customFormat="1" ht="13.5" thickBot="1">
      <c r="B7" s="1230"/>
      <c r="C7" s="1230"/>
      <c r="D7" s="1230"/>
      <c r="E7" s="1230"/>
      <c r="F7" s="1230"/>
      <c r="G7" s="1230"/>
      <c r="H7" s="1237"/>
      <c r="I7" s="710" t="s">
        <v>136</v>
      </c>
      <c r="J7" s="710" t="s">
        <v>100</v>
      </c>
      <c r="K7" s="711" t="s">
        <v>137</v>
      </c>
      <c r="L7" s="712" t="s">
        <v>136</v>
      </c>
      <c r="M7" s="710" t="s">
        <v>100</v>
      </c>
      <c r="N7" s="710" t="s">
        <v>137</v>
      </c>
      <c r="P7" s="1230"/>
      <c r="R7" s="1230"/>
    </row>
    <row r="8" spans="2:24" s="709" customFormat="1" ht="13.5" thickBot="1">
      <c r="B8" s="1235"/>
      <c r="C8" s="1235"/>
      <c r="D8" s="1235"/>
      <c r="E8" s="1235"/>
      <c r="F8" s="1235"/>
      <c r="G8" s="1235"/>
      <c r="H8" s="713" t="s">
        <v>293</v>
      </c>
      <c r="I8" s="714" t="s">
        <v>293</v>
      </c>
      <c r="J8" s="714" t="s">
        <v>293</v>
      </c>
      <c r="K8" s="714" t="s">
        <v>293</v>
      </c>
      <c r="L8" s="715" t="s">
        <v>293</v>
      </c>
      <c r="M8" s="713" t="s">
        <v>293</v>
      </c>
      <c r="N8" s="713" t="s">
        <v>293</v>
      </c>
      <c r="O8" s="716"/>
      <c r="P8" s="1231"/>
      <c r="R8" s="1231"/>
    </row>
    <row r="9" spans="2:24" s="719" customFormat="1" ht="30" customHeight="1">
      <c r="B9" s="717"/>
      <c r="C9" s="718"/>
      <c r="D9" s="718"/>
      <c r="E9" s="718"/>
      <c r="G9" s="720" t="s">
        <v>389</v>
      </c>
      <c r="H9" s="721"/>
      <c r="I9" s="722"/>
      <c r="J9" s="722"/>
      <c r="K9" s="723"/>
      <c r="L9" s="724"/>
      <c r="M9" s="725"/>
      <c r="N9" s="726"/>
      <c r="O9" s="716"/>
      <c r="P9" s="727"/>
      <c r="R9" s="727"/>
    </row>
    <row r="10" spans="2:24" s="719" customFormat="1" ht="30" customHeight="1">
      <c r="B10" s="998">
        <v>6</v>
      </c>
      <c r="C10" s="999">
        <v>1</v>
      </c>
      <c r="D10" s="999">
        <v>1</v>
      </c>
      <c r="E10" s="999"/>
      <c r="F10" s="999">
        <v>1</v>
      </c>
      <c r="G10" s="1000" t="s">
        <v>389</v>
      </c>
      <c r="H10" s="1001">
        <v>7741430</v>
      </c>
      <c r="I10" s="1002">
        <v>5300290</v>
      </c>
      <c r="J10" s="1003">
        <v>937240</v>
      </c>
      <c r="K10" s="1004">
        <f>SUM(I10:J10)</f>
        <v>6237530</v>
      </c>
      <c r="L10" s="1002">
        <v>5300290</v>
      </c>
      <c r="M10" s="1003">
        <v>937240</v>
      </c>
      <c r="N10" s="1005">
        <f>SUM(L10:M10)</f>
        <v>6237530</v>
      </c>
      <c r="O10" s="1006"/>
      <c r="P10" s="1007" t="s">
        <v>616</v>
      </c>
      <c r="Q10" s="729"/>
      <c r="R10" s="727"/>
    </row>
    <row r="11" spans="2:24" s="719" customFormat="1" ht="30" customHeight="1">
      <c r="B11" s="998">
        <v>7</v>
      </c>
      <c r="C11" s="999">
        <v>1</v>
      </c>
      <c r="D11" s="999">
        <v>1</v>
      </c>
      <c r="E11" s="999"/>
      <c r="F11" s="999">
        <v>1</v>
      </c>
      <c r="G11" s="1000" t="s">
        <v>390</v>
      </c>
      <c r="H11" s="1008">
        <v>716770</v>
      </c>
      <c r="I11" s="1008">
        <v>475240</v>
      </c>
      <c r="J11" s="1008">
        <v>516600</v>
      </c>
      <c r="K11" s="1004">
        <f t="shared" ref="K11:K13" si="0">SUM(I11:J11)</f>
        <v>991840</v>
      </c>
      <c r="L11" s="1008">
        <v>785560</v>
      </c>
      <c r="M11" s="1008">
        <v>516600</v>
      </c>
      <c r="N11" s="1005">
        <f>SUM(L11:M11)</f>
        <v>1302160</v>
      </c>
      <c r="O11" s="1006"/>
      <c r="P11" s="1009">
        <v>13</v>
      </c>
      <c r="Q11" s="729"/>
      <c r="R11" s="727"/>
    </row>
    <row r="12" spans="2:24" s="719" customFormat="1" ht="30" customHeight="1">
      <c r="B12" s="998">
        <v>8</v>
      </c>
      <c r="C12" s="999">
        <v>1</v>
      </c>
      <c r="D12" s="999">
        <v>1</v>
      </c>
      <c r="E12" s="999"/>
      <c r="F12" s="999">
        <v>1</v>
      </c>
      <c r="G12" s="1010" t="s">
        <v>393</v>
      </c>
      <c r="H12" s="1001">
        <v>305700</v>
      </c>
      <c r="I12" s="1011">
        <v>195900</v>
      </c>
      <c r="J12" s="1001">
        <v>212940</v>
      </c>
      <c r="K12" s="1004">
        <f t="shared" si="0"/>
        <v>408840</v>
      </c>
      <c r="L12" s="1012">
        <v>203360</v>
      </c>
      <c r="M12" s="1013">
        <v>221050</v>
      </c>
      <c r="N12" s="1005">
        <f t="shared" ref="N12:N17" si="1">SUM(L12:M12)</f>
        <v>424410</v>
      </c>
      <c r="O12" s="1006"/>
      <c r="P12" s="1014">
        <v>7</v>
      </c>
      <c r="Q12" s="729"/>
      <c r="R12" s="727"/>
    </row>
    <row r="13" spans="2:24" s="719" customFormat="1" ht="30" customHeight="1">
      <c r="B13" s="998">
        <v>11</v>
      </c>
      <c r="C13" s="999">
        <v>1</v>
      </c>
      <c r="D13" s="999">
        <v>1</v>
      </c>
      <c r="E13" s="1015"/>
      <c r="F13" s="999">
        <v>1</v>
      </c>
      <c r="G13" s="1016" t="s">
        <v>391</v>
      </c>
      <c r="H13" s="1001">
        <v>378290</v>
      </c>
      <c r="I13" s="1017">
        <v>145690</v>
      </c>
      <c r="J13" s="1017">
        <v>158380</v>
      </c>
      <c r="K13" s="1004">
        <f t="shared" si="0"/>
        <v>304070</v>
      </c>
      <c r="L13" s="1017">
        <v>151780</v>
      </c>
      <c r="M13" s="1017">
        <v>164990</v>
      </c>
      <c r="N13" s="1001">
        <f t="shared" si="1"/>
        <v>316770</v>
      </c>
      <c r="O13" s="1018"/>
      <c r="P13" s="1014">
        <v>5</v>
      </c>
      <c r="Q13" s="729"/>
      <c r="R13" s="727"/>
    </row>
    <row r="14" spans="2:24" s="719" customFormat="1" ht="30" customHeight="1">
      <c r="B14" s="717">
        <v>12</v>
      </c>
      <c r="C14" s="999">
        <v>1</v>
      </c>
      <c r="D14" s="999">
        <v>1</v>
      </c>
      <c r="E14" s="1015"/>
      <c r="F14" s="999"/>
      <c r="G14" s="1021" t="s">
        <v>392</v>
      </c>
      <c r="H14" s="1022">
        <v>199130</v>
      </c>
      <c r="I14" s="1023"/>
      <c r="J14" s="1023"/>
      <c r="K14" s="1023"/>
      <c r="L14" s="1023"/>
      <c r="M14" s="1023"/>
      <c r="N14" s="1023"/>
      <c r="O14" s="1024"/>
      <c r="P14" s="1025">
        <v>3</v>
      </c>
      <c r="Q14" s="729"/>
      <c r="R14" s="727"/>
    </row>
    <row r="15" spans="2:24" s="719" customFormat="1" ht="30" customHeight="1">
      <c r="B15" s="717"/>
      <c r="C15" s="718"/>
      <c r="D15" s="718"/>
      <c r="E15" s="718"/>
      <c r="F15" s="999"/>
      <c r="G15" s="1026" t="s">
        <v>394</v>
      </c>
      <c r="H15" s="1027"/>
      <c r="I15" s="1027"/>
      <c r="J15" s="1027"/>
      <c r="K15" s="1028"/>
      <c r="L15" s="1029"/>
      <c r="M15" s="1030"/>
      <c r="N15" s="1031">
        <f t="shared" si="1"/>
        <v>0</v>
      </c>
      <c r="O15" s="1032"/>
      <c r="P15" s="1033"/>
      <c r="Q15" s="729"/>
      <c r="R15" s="727"/>
    </row>
    <row r="16" spans="2:24" ht="30" customHeight="1">
      <c r="B16" s="717">
        <v>13</v>
      </c>
      <c r="C16" s="730">
        <v>0</v>
      </c>
      <c r="D16" s="730">
        <v>0</v>
      </c>
      <c r="E16" s="728"/>
      <c r="F16" s="999">
        <v>1</v>
      </c>
      <c r="G16" s="1027" t="s">
        <v>395</v>
      </c>
      <c r="H16" s="1034"/>
      <c r="I16" s="1035"/>
      <c r="J16" s="1035"/>
      <c r="K16" s="1036"/>
      <c r="L16" s="1035">
        <f>30440*12</f>
        <v>365280</v>
      </c>
      <c r="M16" s="1035">
        <f>33090*12</f>
        <v>397080</v>
      </c>
      <c r="N16" s="1034">
        <f>L16+M16</f>
        <v>762360</v>
      </c>
      <c r="O16" s="1032"/>
      <c r="P16" s="1033"/>
      <c r="Q16" s="729"/>
      <c r="R16" s="727"/>
    </row>
    <row r="17" spans="2:18" s="719" customFormat="1" ht="30" customHeight="1">
      <c r="B17" s="717">
        <v>15</v>
      </c>
      <c r="C17" s="718">
        <v>1</v>
      </c>
      <c r="D17" s="718">
        <v>1</v>
      </c>
      <c r="E17" s="728"/>
      <c r="F17" s="999"/>
      <c r="G17" s="1027" t="s">
        <v>556</v>
      </c>
      <c r="H17" s="1034">
        <v>641510</v>
      </c>
      <c r="I17" s="1034">
        <v>281510</v>
      </c>
      <c r="J17" s="1034">
        <v>360000</v>
      </c>
      <c r="K17" s="1036">
        <f>SUM(I17:J17)</f>
        <v>641510</v>
      </c>
      <c r="L17" s="1029"/>
      <c r="M17" s="1030"/>
      <c r="N17" s="1031">
        <f t="shared" si="1"/>
        <v>0</v>
      </c>
      <c r="O17" s="1032"/>
      <c r="P17" s="1025">
        <v>8</v>
      </c>
      <c r="Q17" s="729"/>
      <c r="R17" s="727"/>
    </row>
    <row r="18" spans="2:18" s="719" customFormat="1" ht="30" customHeight="1">
      <c r="B18" s="717">
        <v>16</v>
      </c>
      <c r="C18" s="730">
        <v>0</v>
      </c>
      <c r="D18" s="718">
        <v>1</v>
      </c>
      <c r="E18" s="728"/>
      <c r="F18" s="731">
        <v>0</v>
      </c>
      <c r="G18" s="1027" t="s">
        <v>618</v>
      </c>
      <c r="H18" s="1034">
        <v>199130</v>
      </c>
      <c r="I18" s="1034">
        <v>0</v>
      </c>
      <c r="J18" s="1034">
        <v>0</v>
      </c>
      <c r="K18" s="1036">
        <v>0</v>
      </c>
      <c r="L18" s="1029">
        <v>0</v>
      </c>
      <c r="M18" s="1030">
        <v>0</v>
      </c>
      <c r="N18" s="1031">
        <v>0</v>
      </c>
      <c r="O18" s="1032"/>
      <c r="P18" s="1025">
        <v>3</v>
      </c>
      <c r="Q18" s="729"/>
      <c r="R18" s="727"/>
    </row>
    <row r="19" spans="2:18" s="719" customFormat="1" ht="30" customHeight="1">
      <c r="B19" s="717"/>
      <c r="C19" s="718"/>
      <c r="D19" s="718"/>
      <c r="E19" s="718"/>
      <c r="F19" s="718"/>
      <c r="G19" s="1037" t="s">
        <v>614</v>
      </c>
      <c r="H19" s="1034">
        <v>0</v>
      </c>
      <c r="I19" s="1034">
        <v>0</v>
      </c>
      <c r="J19" s="1034">
        <v>0</v>
      </c>
      <c r="K19" s="1028">
        <v>0</v>
      </c>
      <c r="L19" s="1029">
        <v>0</v>
      </c>
      <c r="M19" s="1030">
        <v>0</v>
      </c>
      <c r="N19" s="1031">
        <v>0</v>
      </c>
      <c r="O19" s="1032"/>
      <c r="P19" s="1025"/>
      <c r="Q19" s="729"/>
      <c r="R19" s="727"/>
    </row>
    <row r="20" spans="2:18" s="719" customFormat="1" ht="30" customHeight="1">
      <c r="B20" s="753">
        <v>17</v>
      </c>
      <c r="C20" s="754">
        <v>0</v>
      </c>
      <c r="D20" s="718">
        <v>1</v>
      </c>
      <c r="E20" s="755"/>
      <c r="F20" s="755">
        <v>1</v>
      </c>
      <c r="G20" s="1038" t="s">
        <v>735</v>
      </c>
      <c r="H20" s="1039">
        <v>0</v>
      </c>
      <c r="I20" s="1039">
        <v>0</v>
      </c>
      <c r="J20" s="1039">
        <v>0</v>
      </c>
      <c r="K20" s="1040">
        <v>0</v>
      </c>
      <c r="L20" s="1041">
        <v>0</v>
      </c>
      <c r="M20" s="1042">
        <v>0</v>
      </c>
      <c r="N20" s="1043">
        <v>0</v>
      </c>
      <c r="O20" s="1032"/>
      <c r="P20" s="1044">
        <v>12</v>
      </c>
      <c r="Q20" s="729"/>
      <c r="R20" s="745"/>
    </row>
    <row r="21" spans="2:18" s="719" customFormat="1" ht="30" customHeight="1">
      <c r="B21" s="756" t="s">
        <v>129</v>
      </c>
      <c r="C21" s="1019">
        <f>SUM(C10:C20)</f>
        <v>6</v>
      </c>
      <c r="D21" s="1019">
        <f t="shared" ref="D21:N21" si="2">SUM(D10:D20)</f>
        <v>8</v>
      </c>
      <c r="E21" s="1019">
        <f t="shared" si="2"/>
        <v>0</v>
      </c>
      <c r="F21" s="1019">
        <f>SUM(F10:F20)</f>
        <v>6</v>
      </c>
      <c r="G21" s="1019"/>
      <c r="H21" s="1020">
        <f t="shared" si="2"/>
        <v>10181960</v>
      </c>
      <c r="I21" s="1020">
        <f t="shared" si="2"/>
        <v>6398630</v>
      </c>
      <c r="J21" s="1020">
        <f t="shared" si="2"/>
        <v>2185160</v>
      </c>
      <c r="K21" s="1020">
        <f t="shared" si="2"/>
        <v>8583790</v>
      </c>
      <c r="L21" s="1020">
        <f t="shared" si="2"/>
        <v>6806270</v>
      </c>
      <c r="M21" s="1020">
        <f t="shared" si="2"/>
        <v>2236960</v>
      </c>
      <c r="N21" s="1020">
        <f t="shared" si="2"/>
        <v>9043230</v>
      </c>
      <c r="O21" s="732"/>
      <c r="P21" s="757"/>
      <c r="Q21" s="758"/>
      <c r="R21" s="759"/>
    </row>
    <row r="22" spans="2:18" s="752" customFormat="1" ht="30" customHeight="1">
      <c r="B22" s="746"/>
      <c r="C22" s="747"/>
      <c r="D22" s="747"/>
      <c r="E22" s="747"/>
      <c r="F22" s="747"/>
      <c r="G22" s="748"/>
      <c r="H22" s="748"/>
      <c r="I22" s="748"/>
      <c r="K22" s="749"/>
      <c r="L22" s="750"/>
      <c r="M22" s="750"/>
      <c r="N22" s="751"/>
      <c r="P22" s="751"/>
      <c r="R22" s="751"/>
    </row>
    <row r="23" spans="2:18" ht="21" customHeight="1">
      <c r="F23" s="734"/>
      <c r="I23" s="952">
        <v>13</v>
      </c>
      <c r="J23" s="952"/>
      <c r="K23" s="735"/>
      <c r="L23" s="735"/>
      <c r="N23" s="733"/>
    </row>
    <row r="24" spans="2:18">
      <c r="B24" s="736" t="s">
        <v>360</v>
      </c>
      <c r="E24" s="734" t="s">
        <v>734</v>
      </c>
      <c r="K24" s="735"/>
      <c r="L24" s="735"/>
      <c r="N24" s="733"/>
    </row>
  </sheetData>
  <mergeCells count="14">
    <mergeCell ref="H3:K3"/>
    <mergeCell ref="B6:B8"/>
    <mergeCell ref="C6:C8"/>
    <mergeCell ref="D6:D8"/>
    <mergeCell ref="E6:E8"/>
    <mergeCell ref="F6:F8"/>
    <mergeCell ref="G6:G8"/>
    <mergeCell ref="H6:H7"/>
    <mergeCell ref="I6:K6"/>
    <mergeCell ref="L6:N6"/>
    <mergeCell ref="P6:P8"/>
    <mergeCell ref="R6:R8"/>
    <mergeCell ref="H5:K5"/>
    <mergeCell ref="H4:K4"/>
  </mergeCells>
  <pageMargins left="1.25" right="0.25" top="0.75" bottom="0.75" header="0.3" footer="0.3"/>
  <pageSetup paperSize="5" scale="5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2:Q45"/>
  <sheetViews>
    <sheetView topLeftCell="B1" workbookViewId="0">
      <pane ySplit="8" topLeftCell="A21" activePane="bottomLeft" state="frozen"/>
      <selection activeCell="L15" sqref="L15"/>
      <selection pane="bottomLeft" activeCell="F24" sqref="F24"/>
    </sheetView>
  </sheetViews>
  <sheetFormatPr defaultRowHeight="15"/>
  <cols>
    <col min="1" max="1" width="9.140625" style="452"/>
    <col min="2" max="2" width="6.85546875" style="500" customWidth="1"/>
    <col min="3" max="3" width="13.140625" style="452" customWidth="1"/>
    <col min="4" max="4" width="13.7109375" style="452" customWidth="1"/>
    <col min="5" max="5" width="15.85546875" style="452" customWidth="1"/>
    <col min="6" max="6" width="37.85546875" style="515" customWidth="1"/>
    <col min="7" max="9" width="17.28515625" style="515" customWidth="1"/>
    <col min="10" max="10" width="19.42578125" style="452" customWidth="1"/>
    <col min="11" max="11" width="17.28515625" style="500" customWidth="1"/>
    <col min="12" max="12" width="15.42578125" style="452" customWidth="1"/>
    <col min="13" max="13" width="16.5703125" style="452" bestFit="1" customWidth="1"/>
    <col min="14" max="14" width="1.42578125" style="452" customWidth="1"/>
    <col min="15" max="15" width="10.42578125" style="452" customWidth="1"/>
    <col min="16" max="16" width="1.7109375" style="452" customWidth="1"/>
    <col min="17" max="256" width="9.140625" style="452"/>
    <col min="257" max="257" width="14.28515625" style="452" customWidth="1"/>
    <col min="258" max="258" width="10.7109375" style="452" customWidth="1"/>
    <col min="259" max="259" width="11.7109375" style="452" customWidth="1"/>
    <col min="260" max="260" width="12" style="452" customWidth="1"/>
    <col min="261" max="261" width="38.5703125" style="452" customWidth="1"/>
    <col min="262" max="262" width="17.85546875" style="452" customWidth="1"/>
    <col min="263" max="263" width="18" style="452" customWidth="1"/>
    <col min="264" max="264" width="17.85546875" style="452" customWidth="1"/>
    <col min="265" max="265" width="20" style="452" bestFit="1" customWidth="1"/>
    <col min="266" max="266" width="4" style="452" customWidth="1"/>
    <col min="267" max="267" width="8.5703125" style="452" customWidth="1"/>
    <col min="268" max="268" width="4" style="452" customWidth="1"/>
    <col min="269" max="269" width="17.42578125" style="452" customWidth="1"/>
    <col min="270" max="270" width="3.5703125" style="452" customWidth="1"/>
    <col min="271" max="271" width="18.85546875" style="452" customWidth="1"/>
    <col min="272" max="512" width="9.140625" style="452"/>
    <col min="513" max="513" width="14.28515625" style="452" customWidth="1"/>
    <col min="514" max="514" width="10.7109375" style="452" customWidth="1"/>
    <col min="515" max="515" width="11.7109375" style="452" customWidth="1"/>
    <col min="516" max="516" width="12" style="452" customWidth="1"/>
    <col min="517" max="517" width="38.5703125" style="452" customWidth="1"/>
    <col min="518" max="518" width="17.85546875" style="452" customWidth="1"/>
    <col min="519" max="519" width="18" style="452" customWidth="1"/>
    <col min="520" max="520" width="17.85546875" style="452" customWidth="1"/>
    <col min="521" max="521" width="20" style="452" bestFit="1" customWidth="1"/>
    <col min="522" max="522" width="4" style="452" customWidth="1"/>
    <col min="523" max="523" width="8.5703125" style="452" customWidth="1"/>
    <col min="524" max="524" width="4" style="452" customWidth="1"/>
    <col min="525" max="525" width="17.42578125" style="452" customWidth="1"/>
    <col min="526" max="526" width="3.5703125" style="452" customWidth="1"/>
    <col min="527" max="527" width="18.85546875" style="452" customWidth="1"/>
    <col min="528" max="768" width="9.140625" style="452"/>
    <col min="769" max="769" width="14.28515625" style="452" customWidth="1"/>
    <col min="770" max="770" width="10.7109375" style="452" customWidth="1"/>
    <col min="771" max="771" width="11.7109375" style="452" customWidth="1"/>
    <col min="772" max="772" width="12" style="452" customWidth="1"/>
    <col min="773" max="773" width="38.5703125" style="452" customWidth="1"/>
    <col min="774" max="774" width="17.85546875" style="452" customWidth="1"/>
    <col min="775" max="775" width="18" style="452" customWidth="1"/>
    <col min="776" max="776" width="17.85546875" style="452" customWidth="1"/>
    <col min="777" max="777" width="20" style="452" bestFit="1" customWidth="1"/>
    <col min="778" max="778" width="4" style="452" customWidth="1"/>
    <col min="779" max="779" width="8.5703125" style="452" customWidth="1"/>
    <col min="780" max="780" width="4" style="452" customWidth="1"/>
    <col min="781" max="781" width="17.42578125" style="452" customWidth="1"/>
    <col min="782" max="782" width="3.5703125" style="452" customWidth="1"/>
    <col min="783" max="783" width="18.85546875" style="452" customWidth="1"/>
    <col min="784" max="1024" width="9.140625" style="452"/>
    <col min="1025" max="1025" width="14.28515625" style="452" customWidth="1"/>
    <col min="1026" max="1026" width="10.7109375" style="452" customWidth="1"/>
    <col min="1027" max="1027" width="11.7109375" style="452" customWidth="1"/>
    <col min="1028" max="1028" width="12" style="452" customWidth="1"/>
    <col min="1029" max="1029" width="38.5703125" style="452" customWidth="1"/>
    <col min="1030" max="1030" width="17.85546875" style="452" customWidth="1"/>
    <col min="1031" max="1031" width="18" style="452" customWidth="1"/>
    <col min="1032" max="1032" width="17.85546875" style="452" customWidth="1"/>
    <col min="1033" max="1033" width="20" style="452" bestFit="1" customWidth="1"/>
    <col min="1034" max="1034" width="4" style="452" customWidth="1"/>
    <col min="1035" max="1035" width="8.5703125" style="452" customWidth="1"/>
    <col min="1036" max="1036" width="4" style="452" customWidth="1"/>
    <col min="1037" max="1037" width="17.42578125" style="452" customWidth="1"/>
    <col min="1038" max="1038" width="3.5703125" style="452" customWidth="1"/>
    <col min="1039" max="1039" width="18.85546875" style="452" customWidth="1"/>
    <col min="1040" max="1280" width="9.140625" style="452"/>
    <col min="1281" max="1281" width="14.28515625" style="452" customWidth="1"/>
    <col min="1282" max="1282" width="10.7109375" style="452" customWidth="1"/>
    <col min="1283" max="1283" width="11.7109375" style="452" customWidth="1"/>
    <col min="1284" max="1284" width="12" style="452" customWidth="1"/>
    <col min="1285" max="1285" width="38.5703125" style="452" customWidth="1"/>
    <col min="1286" max="1286" width="17.85546875" style="452" customWidth="1"/>
    <col min="1287" max="1287" width="18" style="452" customWidth="1"/>
    <col min="1288" max="1288" width="17.85546875" style="452" customWidth="1"/>
    <col min="1289" max="1289" width="20" style="452" bestFit="1" customWidth="1"/>
    <col min="1290" max="1290" width="4" style="452" customWidth="1"/>
    <col min="1291" max="1291" width="8.5703125" style="452" customWidth="1"/>
    <col min="1292" max="1292" width="4" style="452" customWidth="1"/>
    <col min="1293" max="1293" width="17.42578125" style="452" customWidth="1"/>
    <col min="1294" max="1294" width="3.5703125" style="452" customWidth="1"/>
    <col min="1295" max="1295" width="18.85546875" style="452" customWidth="1"/>
    <col min="1296" max="1536" width="9.140625" style="452"/>
    <col min="1537" max="1537" width="14.28515625" style="452" customWidth="1"/>
    <col min="1538" max="1538" width="10.7109375" style="452" customWidth="1"/>
    <col min="1539" max="1539" width="11.7109375" style="452" customWidth="1"/>
    <col min="1540" max="1540" width="12" style="452" customWidth="1"/>
    <col min="1541" max="1541" width="38.5703125" style="452" customWidth="1"/>
    <col min="1542" max="1542" width="17.85546875" style="452" customWidth="1"/>
    <col min="1543" max="1543" width="18" style="452" customWidth="1"/>
    <col min="1544" max="1544" width="17.85546875" style="452" customWidth="1"/>
    <col min="1545" max="1545" width="20" style="452" bestFit="1" customWidth="1"/>
    <col min="1546" max="1546" width="4" style="452" customWidth="1"/>
    <col min="1547" max="1547" width="8.5703125" style="452" customWidth="1"/>
    <col min="1548" max="1548" width="4" style="452" customWidth="1"/>
    <col min="1549" max="1549" width="17.42578125" style="452" customWidth="1"/>
    <col min="1550" max="1550" width="3.5703125" style="452" customWidth="1"/>
    <col min="1551" max="1551" width="18.85546875" style="452" customWidth="1"/>
    <col min="1552" max="1792" width="9.140625" style="452"/>
    <col min="1793" max="1793" width="14.28515625" style="452" customWidth="1"/>
    <col min="1794" max="1794" width="10.7109375" style="452" customWidth="1"/>
    <col min="1795" max="1795" width="11.7109375" style="452" customWidth="1"/>
    <col min="1796" max="1796" width="12" style="452" customWidth="1"/>
    <col min="1797" max="1797" width="38.5703125" style="452" customWidth="1"/>
    <col min="1798" max="1798" width="17.85546875" style="452" customWidth="1"/>
    <col min="1799" max="1799" width="18" style="452" customWidth="1"/>
    <col min="1800" max="1800" width="17.85546875" style="452" customWidth="1"/>
    <col min="1801" max="1801" width="20" style="452" bestFit="1" customWidth="1"/>
    <col min="1802" max="1802" width="4" style="452" customWidth="1"/>
    <col min="1803" max="1803" width="8.5703125" style="452" customWidth="1"/>
    <col min="1804" max="1804" width="4" style="452" customWidth="1"/>
    <col min="1805" max="1805" width="17.42578125" style="452" customWidth="1"/>
    <col min="1806" max="1806" width="3.5703125" style="452" customWidth="1"/>
    <col min="1807" max="1807" width="18.85546875" style="452" customWidth="1"/>
    <col min="1808" max="2048" width="9.140625" style="452"/>
    <col min="2049" max="2049" width="14.28515625" style="452" customWidth="1"/>
    <col min="2050" max="2050" width="10.7109375" style="452" customWidth="1"/>
    <col min="2051" max="2051" width="11.7109375" style="452" customWidth="1"/>
    <col min="2052" max="2052" width="12" style="452" customWidth="1"/>
    <col min="2053" max="2053" width="38.5703125" style="452" customWidth="1"/>
    <col min="2054" max="2054" width="17.85546875" style="452" customWidth="1"/>
    <col min="2055" max="2055" width="18" style="452" customWidth="1"/>
    <col min="2056" max="2056" width="17.85546875" style="452" customWidth="1"/>
    <col min="2057" max="2057" width="20" style="452" bestFit="1" customWidth="1"/>
    <col min="2058" max="2058" width="4" style="452" customWidth="1"/>
    <col min="2059" max="2059" width="8.5703125" style="452" customWidth="1"/>
    <col min="2060" max="2060" width="4" style="452" customWidth="1"/>
    <col min="2061" max="2061" width="17.42578125" style="452" customWidth="1"/>
    <col min="2062" max="2062" width="3.5703125" style="452" customWidth="1"/>
    <col min="2063" max="2063" width="18.85546875" style="452" customWidth="1"/>
    <col min="2064" max="2304" width="9.140625" style="452"/>
    <col min="2305" max="2305" width="14.28515625" style="452" customWidth="1"/>
    <col min="2306" max="2306" width="10.7109375" style="452" customWidth="1"/>
    <col min="2307" max="2307" width="11.7109375" style="452" customWidth="1"/>
    <col min="2308" max="2308" width="12" style="452" customWidth="1"/>
    <col min="2309" max="2309" width="38.5703125" style="452" customWidth="1"/>
    <col min="2310" max="2310" width="17.85546875" style="452" customWidth="1"/>
    <col min="2311" max="2311" width="18" style="452" customWidth="1"/>
    <col min="2312" max="2312" width="17.85546875" style="452" customWidth="1"/>
    <col min="2313" max="2313" width="20" style="452" bestFit="1" customWidth="1"/>
    <col min="2314" max="2314" width="4" style="452" customWidth="1"/>
    <col min="2315" max="2315" width="8.5703125" style="452" customWidth="1"/>
    <col min="2316" max="2316" width="4" style="452" customWidth="1"/>
    <col min="2317" max="2317" width="17.42578125" style="452" customWidth="1"/>
    <col min="2318" max="2318" width="3.5703125" style="452" customWidth="1"/>
    <col min="2319" max="2319" width="18.85546875" style="452" customWidth="1"/>
    <col min="2320" max="2560" width="9.140625" style="452"/>
    <col min="2561" max="2561" width="14.28515625" style="452" customWidth="1"/>
    <col min="2562" max="2562" width="10.7109375" style="452" customWidth="1"/>
    <col min="2563" max="2563" width="11.7109375" style="452" customWidth="1"/>
    <col min="2564" max="2564" width="12" style="452" customWidth="1"/>
    <col min="2565" max="2565" width="38.5703125" style="452" customWidth="1"/>
    <col min="2566" max="2566" width="17.85546875" style="452" customWidth="1"/>
    <col min="2567" max="2567" width="18" style="452" customWidth="1"/>
    <col min="2568" max="2568" width="17.85546875" style="452" customWidth="1"/>
    <col min="2569" max="2569" width="20" style="452" bestFit="1" customWidth="1"/>
    <col min="2570" max="2570" width="4" style="452" customWidth="1"/>
    <col min="2571" max="2571" width="8.5703125" style="452" customWidth="1"/>
    <col min="2572" max="2572" width="4" style="452" customWidth="1"/>
    <col min="2573" max="2573" width="17.42578125" style="452" customWidth="1"/>
    <col min="2574" max="2574" width="3.5703125" style="452" customWidth="1"/>
    <col min="2575" max="2575" width="18.85546875" style="452" customWidth="1"/>
    <col min="2576" max="2816" width="9.140625" style="452"/>
    <col min="2817" max="2817" width="14.28515625" style="452" customWidth="1"/>
    <col min="2818" max="2818" width="10.7109375" style="452" customWidth="1"/>
    <col min="2819" max="2819" width="11.7109375" style="452" customWidth="1"/>
    <col min="2820" max="2820" width="12" style="452" customWidth="1"/>
    <col min="2821" max="2821" width="38.5703125" style="452" customWidth="1"/>
    <col min="2822" max="2822" width="17.85546875" style="452" customWidth="1"/>
    <col min="2823" max="2823" width="18" style="452" customWidth="1"/>
    <col min="2824" max="2824" width="17.85546875" style="452" customWidth="1"/>
    <col min="2825" max="2825" width="20" style="452" bestFit="1" customWidth="1"/>
    <col min="2826" max="2826" width="4" style="452" customWidth="1"/>
    <col min="2827" max="2827" width="8.5703125" style="452" customWidth="1"/>
    <col min="2828" max="2828" width="4" style="452" customWidth="1"/>
    <col min="2829" max="2829" width="17.42578125" style="452" customWidth="1"/>
    <col min="2830" max="2830" width="3.5703125" style="452" customWidth="1"/>
    <col min="2831" max="2831" width="18.85546875" style="452" customWidth="1"/>
    <col min="2832" max="3072" width="9.140625" style="452"/>
    <col min="3073" max="3073" width="14.28515625" style="452" customWidth="1"/>
    <col min="3074" max="3074" width="10.7109375" style="452" customWidth="1"/>
    <col min="3075" max="3075" width="11.7109375" style="452" customWidth="1"/>
    <col min="3076" max="3076" width="12" style="452" customWidth="1"/>
    <col min="3077" max="3077" width="38.5703125" style="452" customWidth="1"/>
    <col min="3078" max="3078" width="17.85546875" style="452" customWidth="1"/>
    <col min="3079" max="3079" width="18" style="452" customWidth="1"/>
    <col min="3080" max="3080" width="17.85546875" style="452" customWidth="1"/>
    <col min="3081" max="3081" width="20" style="452" bestFit="1" customWidth="1"/>
    <col min="3082" max="3082" width="4" style="452" customWidth="1"/>
    <col min="3083" max="3083" width="8.5703125" style="452" customWidth="1"/>
    <col min="3084" max="3084" width="4" style="452" customWidth="1"/>
    <col min="3085" max="3085" width="17.42578125" style="452" customWidth="1"/>
    <col min="3086" max="3086" width="3.5703125" style="452" customWidth="1"/>
    <col min="3087" max="3087" width="18.85546875" style="452" customWidth="1"/>
    <col min="3088" max="3328" width="9.140625" style="452"/>
    <col min="3329" max="3329" width="14.28515625" style="452" customWidth="1"/>
    <col min="3330" max="3330" width="10.7109375" style="452" customWidth="1"/>
    <col min="3331" max="3331" width="11.7109375" style="452" customWidth="1"/>
    <col min="3332" max="3332" width="12" style="452" customWidth="1"/>
    <col min="3333" max="3333" width="38.5703125" style="452" customWidth="1"/>
    <col min="3334" max="3334" width="17.85546875" style="452" customWidth="1"/>
    <col min="3335" max="3335" width="18" style="452" customWidth="1"/>
    <col min="3336" max="3336" width="17.85546875" style="452" customWidth="1"/>
    <col min="3337" max="3337" width="20" style="452" bestFit="1" customWidth="1"/>
    <col min="3338" max="3338" width="4" style="452" customWidth="1"/>
    <col min="3339" max="3339" width="8.5703125" style="452" customWidth="1"/>
    <col min="3340" max="3340" width="4" style="452" customWidth="1"/>
    <col min="3341" max="3341" width="17.42578125" style="452" customWidth="1"/>
    <col min="3342" max="3342" width="3.5703125" style="452" customWidth="1"/>
    <col min="3343" max="3343" width="18.85546875" style="452" customWidth="1"/>
    <col min="3344" max="3584" width="9.140625" style="452"/>
    <col min="3585" max="3585" width="14.28515625" style="452" customWidth="1"/>
    <col min="3586" max="3586" width="10.7109375" style="452" customWidth="1"/>
    <col min="3587" max="3587" width="11.7109375" style="452" customWidth="1"/>
    <col min="3588" max="3588" width="12" style="452" customWidth="1"/>
    <col min="3589" max="3589" width="38.5703125" style="452" customWidth="1"/>
    <col min="3590" max="3590" width="17.85546875" style="452" customWidth="1"/>
    <col min="3591" max="3591" width="18" style="452" customWidth="1"/>
    <col min="3592" max="3592" width="17.85546875" style="452" customWidth="1"/>
    <col min="3593" max="3593" width="20" style="452" bestFit="1" customWidth="1"/>
    <col min="3594" max="3594" width="4" style="452" customWidth="1"/>
    <col min="3595" max="3595" width="8.5703125" style="452" customWidth="1"/>
    <col min="3596" max="3596" width="4" style="452" customWidth="1"/>
    <col min="3597" max="3597" width="17.42578125" style="452" customWidth="1"/>
    <col min="3598" max="3598" width="3.5703125" style="452" customWidth="1"/>
    <col min="3599" max="3599" width="18.85546875" style="452" customWidth="1"/>
    <col min="3600" max="3840" width="9.140625" style="452"/>
    <col min="3841" max="3841" width="14.28515625" style="452" customWidth="1"/>
    <col min="3842" max="3842" width="10.7109375" style="452" customWidth="1"/>
    <col min="3843" max="3843" width="11.7109375" style="452" customWidth="1"/>
    <col min="3844" max="3844" width="12" style="452" customWidth="1"/>
    <col min="3845" max="3845" width="38.5703125" style="452" customWidth="1"/>
    <col min="3846" max="3846" width="17.85546875" style="452" customWidth="1"/>
    <col min="3847" max="3847" width="18" style="452" customWidth="1"/>
    <col min="3848" max="3848" width="17.85546875" style="452" customWidth="1"/>
    <col min="3849" max="3849" width="20" style="452" bestFit="1" customWidth="1"/>
    <col min="3850" max="3850" width="4" style="452" customWidth="1"/>
    <col min="3851" max="3851" width="8.5703125" style="452" customWidth="1"/>
    <col min="3852" max="3852" width="4" style="452" customWidth="1"/>
    <col min="3853" max="3853" width="17.42578125" style="452" customWidth="1"/>
    <col min="3854" max="3854" width="3.5703125" style="452" customWidth="1"/>
    <col min="3855" max="3855" width="18.85546875" style="452" customWidth="1"/>
    <col min="3856" max="4096" width="9.140625" style="452"/>
    <col min="4097" max="4097" width="14.28515625" style="452" customWidth="1"/>
    <col min="4098" max="4098" width="10.7109375" style="452" customWidth="1"/>
    <col min="4099" max="4099" width="11.7109375" style="452" customWidth="1"/>
    <col min="4100" max="4100" width="12" style="452" customWidth="1"/>
    <col min="4101" max="4101" width="38.5703125" style="452" customWidth="1"/>
    <col min="4102" max="4102" width="17.85546875" style="452" customWidth="1"/>
    <col min="4103" max="4103" width="18" style="452" customWidth="1"/>
    <col min="4104" max="4104" width="17.85546875" style="452" customWidth="1"/>
    <col min="4105" max="4105" width="20" style="452" bestFit="1" customWidth="1"/>
    <col min="4106" max="4106" width="4" style="452" customWidth="1"/>
    <col min="4107" max="4107" width="8.5703125" style="452" customWidth="1"/>
    <col min="4108" max="4108" width="4" style="452" customWidth="1"/>
    <col min="4109" max="4109" width="17.42578125" style="452" customWidth="1"/>
    <col min="4110" max="4110" width="3.5703125" style="452" customWidth="1"/>
    <col min="4111" max="4111" width="18.85546875" style="452" customWidth="1"/>
    <col min="4112" max="4352" width="9.140625" style="452"/>
    <col min="4353" max="4353" width="14.28515625" style="452" customWidth="1"/>
    <col min="4354" max="4354" width="10.7109375" style="452" customWidth="1"/>
    <col min="4355" max="4355" width="11.7109375" style="452" customWidth="1"/>
    <col min="4356" max="4356" width="12" style="452" customWidth="1"/>
    <col min="4357" max="4357" width="38.5703125" style="452" customWidth="1"/>
    <col min="4358" max="4358" width="17.85546875" style="452" customWidth="1"/>
    <col min="4359" max="4359" width="18" style="452" customWidth="1"/>
    <col min="4360" max="4360" width="17.85546875" style="452" customWidth="1"/>
    <col min="4361" max="4361" width="20" style="452" bestFit="1" customWidth="1"/>
    <col min="4362" max="4362" width="4" style="452" customWidth="1"/>
    <col min="4363" max="4363" width="8.5703125" style="452" customWidth="1"/>
    <col min="4364" max="4364" width="4" style="452" customWidth="1"/>
    <col min="4365" max="4365" width="17.42578125" style="452" customWidth="1"/>
    <col min="4366" max="4366" width="3.5703125" style="452" customWidth="1"/>
    <col min="4367" max="4367" width="18.85546875" style="452" customWidth="1"/>
    <col min="4368" max="4608" width="9.140625" style="452"/>
    <col min="4609" max="4609" width="14.28515625" style="452" customWidth="1"/>
    <col min="4610" max="4610" width="10.7109375" style="452" customWidth="1"/>
    <col min="4611" max="4611" width="11.7109375" style="452" customWidth="1"/>
    <col min="4612" max="4612" width="12" style="452" customWidth="1"/>
    <col min="4613" max="4613" width="38.5703125" style="452" customWidth="1"/>
    <col min="4614" max="4614" width="17.85546875" style="452" customWidth="1"/>
    <col min="4615" max="4615" width="18" style="452" customWidth="1"/>
    <col min="4616" max="4616" width="17.85546875" style="452" customWidth="1"/>
    <col min="4617" max="4617" width="20" style="452" bestFit="1" customWidth="1"/>
    <col min="4618" max="4618" width="4" style="452" customWidth="1"/>
    <col min="4619" max="4619" width="8.5703125" style="452" customWidth="1"/>
    <col min="4620" max="4620" width="4" style="452" customWidth="1"/>
    <col min="4621" max="4621" width="17.42578125" style="452" customWidth="1"/>
    <col min="4622" max="4622" width="3.5703125" style="452" customWidth="1"/>
    <col min="4623" max="4623" width="18.85546875" style="452" customWidth="1"/>
    <col min="4624" max="4864" width="9.140625" style="452"/>
    <col min="4865" max="4865" width="14.28515625" style="452" customWidth="1"/>
    <col min="4866" max="4866" width="10.7109375" style="452" customWidth="1"/>
    <col min="4867" max="4867" width="11.7109375" style="452" customWidth="1"/>
    <col min="4868" max="4868" width="12" style="452" customWidth="1"/>
    <col min="4869" max="4869" width="38.5703125" style="452" customWidth="1"/>
    <col min="4870" max="4870" width="17.85546875" style="452" customWidth="1"/>
    <col min="4871" max="4871" width="18" style="452" customWidth="1"/>
    <col min="4872" max="4872" width="17.85546875" style="452" customWidth="1"/>
    <col min="4873" max="4873" width="20" style="452" bestFit="1" customWidth="1"/>
    <col min="4874" max="4874" width="4" style="452" customWidth="1"/>
    <col min="4875" max="4875" width="8.5703125" style="452" customWidth="1"/>
    <col min="4876" max="4876" width="4" style="452" customWidth="1"/>
    <col min="4877" max="4877" width="17.42578125" style="452" customWidth="1"/>
    <col min="4878" max="4878" width="3.5703125" style="452" customWidth="1"/>
    <col min="4879" max="4879" width="18.85546875" style="452" customWidth="1"/>
    <col min="4880" max="5120" width="9.140625" style="452"/>
    <col min="5121" max="5121" width="14.28515625" style="452" customWidth="1"/>
    <col min="5122" max="5122" width="10.7109375" style="452" customWidth="1"/>
    <col min="5123" max="5123" width="11.7109375" style="452" customWidth="1"/>
    <col min="5124" max="5124" width="12" style="452" customWidth="1"/>
    <col min="5125" max="5125" width="38.5703125" style="452" customWidth="1"/>
    <col min="5126" max="5126" width="17.85546875" style="452" customWidth="1"/>
    <col min="5127" max="5127" width="18" style="452" customWidth="1"/>
    <col min="5128" max="5128" width="17.85546875" style="452" customWidth="1"/>
    <col min="5129" max="5129" width="20" style="452" bestFit="1" customWidth="1"/>
    <col min="5130" max="5130" width="4" style="452" customWidth="1"/>
    <col min="5131" max="5131" width="8.5703125" style="452" customWidth="1"/>
    <col min="5132" max="5132" width="4" style="452" customWidth="1"/>
    <col min="5133" max="5133" width="17.42578125" style="452" customWidth="1"/>
    <col min="5134" max="5134" width="3.5703125" style="452" customWidth="1"/>
    <col min="5135" max="5135" width="18.85546875" style="452" customWidth="1"/>
    <col min="5136" max="5376" width="9.140625" style="452"/>
    <col min="5377" max="5377" width="14.28515625" style="452" customWidth="1"/>
    <col min="5378" max="5378" width="10.7109375" style="452" customWidth="1"/>
    <col min="5379" max="5379" width="11.7109375" style="452" customWidth="1"/>
    <col min="5380" max="5380" width="12" style="452" customWidth="1"/>
    <col min="5381" max="5381" width="38.5703125" style="452" customWidth="1"/>
    <col min="5382" max="5382" width="17.85546875" style="452" customWidth="1"/>
    <col min="5383" max="5383" width="18" style="452" customWidth="1"/>
    <col min="5384" max="5384" width="17.85546875" style="452" customWidth="1"/>
    <col min="5385" max="5385" width="20" style="452" bestFit="1" customWidth="1"/>
    <col min="5386" max="5386" width="4" style="452" customWidth="1"/>
    <col min="5387" max="5387" width="8.5703125" style="452" customWidth="1"/>
    <col min="5388" max="5388" width="4" style="452" customWidth="1"/>
    <col min="5389" max="5389" width="17.42578125" style="452" customWidth="1"/>
    <col min="5390" max="5390" width="3.5703125" style="452" customWidth="1"/>
    <col min="5391" max="5391" width="18.85546875" style="452" customWidth="1"/>
    <col min="5392" max="5632" width="9.140625" style="452"/>
    <col min="5633" max="5633" width="14.28515625" style="452" customWidth="1"/>
    <col min="5634" max="5634" width="10.7109375" style="452" customWidth="1"/>
    <col min="5635" max="5635" width="11.7109375" style="452" customWidth="1"/>
    <col min="5636" max="5636" width="12" style="452" customWidth="1"/>
    <col min="5637" max="5637" width="38.5703125" style="452" customWidth="1"/>
    <col min="5638" max="5638" width="17.85546875" style="452" customWidth="1"/>
    <col min="5639" max="5639" width="18" style="452" customWidth="1"/>
    <col min="5640" max="5640" width="17.85546875" style="452" customWidth="1"/>
    <col min="5641" max="5641" width="20" style="452" bestFit="1" customWidth="1"/>
    <col min="5642" max="5642" width="4" style="452" customWidth="1"/>
    <col min="5643" max="5643" width="8.5703125" style="452" customWidth="1"/>
    <col min="5644" max="5644" width="4" style="452" customWidth="1"/>
    <col min="5645" max="5645" width="17.42578125" style="452" customWidth="1"/>
    <col min="5646" max="5646" width="3.5703125" style="452" customWidth="1"/>
    <col min="5647" max="5647" width="18.85546875" style="452" customWidth="1"/>
    <col min="5648" max="5888" width="9.140625" style="452"/>
    <col min="5889" max="5889" width="14.28515625" style="452" customWidth="1"/>
    <col min="5890" max="5890" width="10.7109375" style="452" customWidth="1"/>
    <col min="5891" max="5891" width="11.7109375" style="452" customWidth="1"/>
    <col min="5892" max="5892" width="12" style="452" customWidth="1"/>
    <col min="5893" max="5893" width="38.5703125" style="452" customWidth="1"/>
    <col min="5894" max="5894" width="17.85546875" style="452" customWidth="1"/>
    <col min="5895" max="5895" width="18" style="452" customWidth="1"/>
    <col min="5896" max="5896" width="17.85546875" style="452" customWidth="1"/>
    <col min="5897" max="5897" width="20" style="452" bestFit="1" customWidth="1"/>
    <col min="5898" max="5898" width="4" style="452" customWidth="1"/>
    <col min="5899" max="5899" width="8.5703125" style="452" customWidth="1"/>
    <col min="5900" max="5900" width="4" style="452" customWidth="1"/>
    <col min="5901" max="5901" width="17.42578125" style="452" customWidth="1"/>
    <col min="5902" max="5902" width="3.5703125" style="452" customWidth="1"/>
    <col min="5903" max="5903" width="18.85546875" style="452" customWidth="1"/>
    <col min="5904" max="6144" width="9.140625" style="452"/>
    <col min="6145" max="6145" width="14.28515625" style="452" customWidth="1"/>
    <col min="6146" max="6146" width="10.7109375" style="452" customWidth="1"/>
    <col min="6147" max="6147" width="11.7109375" style="452" customWidth="1"/>
    <col min="6148" max="6148" width="12" style="452" customWidth="1"/>
    <col min="6149" max="6149" width="38.5703125" style="452" customWidth="1"/>
    <col min="6150" max="6150" width="17.85546875" style="452" customWidth="1"/>
    <col min="6151" max="6151" width="18" style="452" customWidth="1"/>
    <col min="6152" max="6152" width="17.85546875" style="452" customWidth="1"/>
    <col min="6153" max="6153" width="20" style="452" bestFit="1" customWidth="1"/>
    <col min="6154" max="6154" width="4" style="452" customWidth="1"/>
    <col min="6155" max="6155" width="8.5703125" style="452" customWidth="1"/>
    <col min="6156" max="6156" width="4" style="452" customWidth="1"/>
    <col min="6157" max="6157" width="17.42578125" style="452" customWidth="1"/>
    <col min="6158" max="6158" width="3.5703125" style="452" customWidth="1"/>
    <col min="6159" max="6159" width="18.85546875" style="452" customWidth="1"/>
    <col min="6160" max="6400" width="9.140625" style="452"/>
    <col min="6401" max="6401" width="14.28515625" style="452" customWidth="1"/>
    <col min="6402" max="6402" width="10.7109375" style="452" customWidth="1"/>
    <col min="6403" max="6403" width="11.7109375" style="452" customWidth="1"/>
    <col min="6404" max="6404" width="12" style="452" customWidth="1"/>
    <col min="6405" max="6405" width="38.5703125" style="452" customWidth="1"/>
    <col min="6406" max="6406" width="17.85546875" style="452" customWidth="1"/>
    <col min="6407" max="6407" width="18" style="452" customWidth="1"/>
    <col min="6408" max="6408" width="17.85546875" style="452" customWidth="1"/>
    <col min="6409" max="6409" width="20" style="452" bestFit="1" customWidth="1"/>
    <col min="6410" max="6410" width="4" style="452" customWidth="1"/>
    <col min="6411" max="6411" width="8.5703125" style="452" customWidth="1"/>
    <col min="6412" max="6412" width="4" style="452" customWidth="1"/>
    <col min="6413" max="6413" width="17.42578125" style="452" customWidth="1"/>
    <col min="6414" max="6414" width="3.5703125" style="452" customWidth="1"/>
    <col min="6415" max="6415" width="18.85546875" style="452" customWidth="1"/>
    <col min="6416" max="6656" width="9.140625" style="452"/>
    <col min="6657" max="6657" width="14.28515625" style="452" customWidth="1"/>
    <col min="6658" max="6658" width="10.7109375" style="452" customWidth="1"/>
    <col min="6659" max="6659" width="11.7109375" style="452" customWidth="1"/>
    <col min="6660" max="6660" width="12" style="452" customWidth="1"/>
    <col min="6661" max="6661" width="38.5703125" style="452" customWidth="1"/>
    <col min="6662" max="6662" width="17.85546875" style="452" customWidth="1"/>
    <col min="6663" max="6663" width="18" style="452" customWidth="1"/>
    <col min="6664" max="6664" width="17.85546875" style="452" customWidth="1"/>
    <col min="6665" max="6665" width="20" style="452" bestFit="1" customWidth="1"/>
    <col min="6666" max="6666" width="4" style="452" customWidth="1"/>
    <col min="6667" max="6667" width="8.5703125" style="452" customWidth="1"/>
    <col min="6668" max="6668" width="4" style="452" customWidth="1"/>
    <col min="6669" max="6669" width="17.42578125" style="452" customWidth="1"/>
    <col min="6670" max="6670" width="3.5703125" style="452" customWidth="1"/>
    <col min="6671" max="6671" width="18.85546875" style="452" customWidth="1"/>
    <col min="6672" max="6912" width="9.140625" style="452"/>
    <col min="6913" max="6913" width="14.28515625" style="452" customWidth="1"/>
    <col min="6914" max="6914" width="10.7109375" style="452" customWidth="1"/>
    <col min="6915" max="6915" width="11.7109375" style="452" customWidth="1"/>
    <col min="6916" max="6916" width="12" style="452" customWidth="1"/>
    <col min="6917" max="6917" width="38.5703125" style="452" customWidth="1"/>
    <col min="6918" max="6918" width="17.85546875" style="452" customWidth="1"/>
    <col min="6919" max="6919" width="18" style="452" customWidth="1"/>
    <col min="6920" max="6920" width="17.85546875" style="452" customWidth="1"/>
    <col min="6921" max="6921" width="20" style="452" bestFit="1" customWidth="1"/>
    <col min="6922" max="6922" width="4" style="452" customWidth="1"/>
    <col min="6923" max="6923" width="8.5703125" style="452" customWidth="1"/>
    <col min="6924" max="6924" width="4" style="452" customWidth="1"/>
    <col min="6925" max="6925" width="17.42578125" style="452" customWidth="1"/>
    <col min="6926" max="6926" width="3.5703125" style="452" customWidth="1"/>
    <col min="6927" max="6927" width="18.85546875" style="452" customWidth="1"/>
    <col min="6928" max="7168" width="9.140625" style="452"/>
    <col min="7169" max="7169" width="14.28515625" style="452" customWidth="1"/>
    <col min="7170" max="7170" width="10.7109375" style="452" customWidth="1"/>
    <col min="7171" max="7171" width="11.7109375" style="452" customWidth="1"/>
    <col min="7172" max="7172" width="12" style="452" customWidth="1"/>
    <col min="7173" max="7173" width="38.5703125" style="452" customWidth="1"/>
    <col min="7174" max="7174" width="17.85546875" style="452" customWidth="1"/>
    <col min="7175" max="7175" width="18" style="452" customWidth="1"/>
    <col min="7176" max="7176" width="17.85546875" style="452" customWidth="1"/>
    <col min="7177" max="7177" width="20" style="452" bestFit="1" customWidth="1"/>
    <col min="7178" max="7178" width="4" style="452" customWidth="1"/>
    <col min="7179" max="7179" width="8.5703125" style="452" customWidth="1"/>
    <col min="7180" max="7180" width="4" style="452" customWidth="1"/>
    <col min="7181" max="7181" width="17.42578125" style="452" customWidth="1"/>
    <col min="7182" max="7182" width="3.5703125" style="452" customWidth="1"/>
    <col min="7183" max="7183" width="18.85546875" style="452" customWidth="1"/>
    <col min="7184" max="7424" width="9.140625" style="452"/>
    <col min="7425" max="7425" width="14.28515625" style="452" customWidth="1"/>
    <col min="7426" max="7426" width="10.7109375" style="452" customWidth="1"/>
    <col min="7427" max="7427" width="11.7109375" style="452" customWidth="1"/>
    <col min="7428" max="7428" width="12" style="452" customWidth="1"/>
    <col min="7429" max="7429" width="38.5703125" style="452" customWidth="1"/>
    <col min="7430" max="7430" width="17.85546875" style="452" customWidth="1"/>
    <col min="7431" max="7431" width="18" style="452" customWidth="1"/>
    <col min="7432" max="7432" width="17.85546875" style="452" customWidth="1"/>
    <col min="7433" max="7433" width="20" style="452" bestFit="1" customWidth="1"/>
    <col min="7434" max="7434" width="4" style="452" customWidth="1"/>
    <col min="7435" max="7435" width="8.5703125" style="452" customWidth="1"/>
    <col min="7436" max="7436" width="4" style="452" customWidth="1"/>
    <col min="7437" max="7437" width="17.42578125" style="452" customWidth="1"/>
    <col min="7438" max="7438" width="3.5703125" style="452" customWidth="1"/>
    <col min="7439" max="7439" width="18.85546875" style="452" customWidth="1"/>
    <col min="7440" max="7680" width="9.140625" style="452"/>
    <col min="7681" max="7681" width="14.28515625" style="452" customWidth="1"/>
    <col min="7682" max="7682" width="10.7109375" style="452" customWidth="1"/>
    <col min="7683" max="7683" width="11.7109375" style="452" customWidth="1"/>
    <col min="7684" max="7684" width="12" style="452" customWidth="1"/>
    <col min="7685" max="7685" width="38.5703125" style="452" customWidth="1"/>
    <col min="7686" max="7686" width="17.85546875" style="452" customWidth="1"/>
    <col min="7687" max="7687" width="18" style="452" customWidth="1"/>
    <col min="7688" max="7688" width="17.85546875" style="452" customWidth="1"/>
    <col min="7689" max="7689" width="20" style="452" bestFit="1" customWidth="1"/>
    <col min="7690" max="7690" width="4" style="452" customWidth="1"/>
    <col min="7691" max="7691" width="8.5703125" style="452" customWidth="1"/>
    <col min="7692" max="7692" width="4" style="452" customWidth="1"/>
    <col min="7693" max="7693" width="17.42578125" style="452" customWidth="1"/>
    <col min="7694" max="7694" width="3.5703125" style="452" customWidth="1"/>
    <col min="7695" max="7695" width="18.85546875" style="452" customWidth="1"/>
    <col min="7696" max="7936" width="9.140625" style="452"/>
    <col min="7937" max="7937" width="14.28515625" style="452" customWidth="1"/>
    <col min="7938" max="7938" width="10.7109375" style="452" customWidth="1"/>
    <col min="7939" max="7939" width="11.7109375" style="452" customWidth="1"/>
    <col min="7940" max="7940" width="12" style="452" customWidth="1"/>
    <col min="7941" max="7941" width="38.5703125" style="452" customWidth="1"/>
    <col min="7942" max="7942" width="17.85546875" style="452" customWidth="1"/>
    <col min="7943" max="7943" width="18" style="452" customWidth="1"/>
    <col min="7944" max="7944" width="17.85546875" style="452" customWidth="1"/>
    <col min="7945" max="7945" width="20" style="452" bestFit="1" customWidth="1"/>
    <col min="7946" max="7946" width="4" style="452" customWidth="1"/>
    <col min="7947" max="7947" width="8.5703125" style="452" customWidth="1"/>
    <col min="7948" max="7948" width="4" style="452" customWidth="1"/>
    <col min="7949" max="7949" width="17.42578125" style="452" customWidth="1"/>
    <col min="7950" max="7950" width="3.5703125" style="452" customWidth="1"/>
    <col min="7951" max="7951" width="18.85546875" style="452" customWidth="1"/>
    <col min="7952" max="8192" width="9.140625" style="452"/>
    <col min="8193" max="8193" width="14.28515625" style="452" customWidth="1"/>
    <col min="8194" max="8194" width="10.7109375" style="452" customWidth="1"/>
    <col min="8195" max="8195" width="11.7109375" style="452" customWidth="1"/>
    <col min="8196" max="8196" width="12" style="452" customWidth="1"/>
    <col min="8197" max="8197" width="38.5703125" style="452" customWidth="1"/>
    <col min="8198" max="8198" width="17.85546875" style="452" customWidth="1"/>
    <col min="8199" max="8199" width="18" style="452" customWidth="1"/>
    <col min="8200" max="8200" width="17.85546875" style="452" customWidth="1"/>
    <col min="8201" max="8201" width="20" style="452" bestFit="1" customWidth="1"/>
    <col min="8202" max="8202" width="4" style="452" customWidth="1"/>
    <col min="8203" max="8203" width="8.5703125" style="452" customWidth="1"/>
    <col min="8204" max="8204" width="4" style="452" customWidth="1"/>
    <col min="8205" max="8205" width="17.42578125" style="452" customWidth="1"/>
    <col min="8206" max="8206" width="3.5703125" style="452" customWidth="1"/>
    <col min="8207" max="8207" width="18.85546875" style="452" customWidth="1"/>
    <col min="8208" max="8448" width="9.140625" style="452"/>
    <col min="8449" max="8449" width="14.28515625" style="452" customWidth="1"/>
    <col min="8450" max="8450" width="10.7109375" style="452" customWidth="1"/>
    <col min="8451" max="8451" width="11.7109375" style="452" customWidth="1"/>
    <col min="8452" max="8452" width="12" style="452" customWidth="1"/>
    <col min="8453" max="8453" width="38.5703125" style="452" customWidth="1"/>
    <col min="8454" max="8454" width="17.85546875" style="452" customWidth="1"/>
    <col min="8455" max="8455" width="18" style="452" customWidth="1"/>
    <col min="8456" max="8456" width="17.85546875" style="452" customWidth="1"/>
    <col min="8457" max="8457" width="20" style="452" bestFit="1" customWidth="1"/>
    <col min="8458" max="8458" width="4" style="452" customWidth="1"/>
    <col min="8459" max="8459" width="8.5703125" style="452" customWidth="1"/>
    <col min="8460" max="8460" width="4" style="452" customWidth="1"/>
    <col min="8461" max="8461" width="17.42578125" style="452" customWidth="1"/>
    <col min="8462" max="8462" width="3.5703125" style="452" customWidth="1"/>
    <col min="8463" max="8463" width="18.85546875" style="452" customWidth="1"/>
    <col min="8464" max="8704" width="9.140625" style="452"/>
    <col min="8705" max="8705" width="14.28515625" style="452" customWidth="1"/>
    <col min="8706" max="8706" width="10.7109375" style="452" customWidth="1"/>
    <col min="8707" max="8707" width="11.7109375" style="452" customWidth="1"/>
    <col min="8708" max="8708" width="12" style="452" customWidth="1"/>
    <col min="8709" max="8709" width="38.5703125" style="452" customWidth="1"/>
    <col min="8710" max="8710" width="17.85546875" style="452" customWidth="1"/>
    <col min="8711" max="8711" width="18" style="452" customWidth="1"/>
    <col min="8712" max="8712" width="17.85546875" style="452" customWidth="1"/>
    <col min="8713" max="8713" width="20" style="452" bestFit="1" customWidth="1"/>
    <col min="8714" max="8714" width="4" style="452" customWidth="1"/>
    <col min="8715" max="8715" width="8.5703125" style="452" customWidth="1"/>
    <col min="8716" max="8716" width="4" style="452" customWidth="1"/>
    <col min="8717" max="8717" width="17.42578125" style="452" customWidth="1"/>
    <col min="8718" max="8718" width="3.5703125" style="452" customWidth="1"/>
    <col min="8719" max="8719" width="18.85546875" style="452" customWidth="1"/>
    <col min="8720" max="8960" width="9.140625" style="452"/>
    <col min="8961" max="8961" width="14.28515625" style="452" customWidth="1"/>
    <col min="8962" max="8962" width="10.7109375" style="452" customWidth="1"/>
    <col min="8963" max="8963" width="11.7109375" style="452" customWidth="1"/>
    <col min="8964" max="8964" width="12" style="452" customWidth="1"/>
    <col min="8965" max="8965" width="38.5703125" style="452" customWidth="1"/>
    <col min="8966" max="8966" width="17.85546875" style="452" customWidth="1"/>
    <col min="8967" max="8967" width="18" style="452" customWidth="1"/>
    <col min="8968" max="8968" width="17.85546875" style="452" customWidth="1"/>
    <col min="8969" max="8969" width="20" style="452" bestFit="1" customWidth="1"/>
    <col min="8970" max="8970" width="4" style="452" customWidth="1"/>
    <col min="8971" max="8971" width="8.5703125" style="452" customWidth="1"/>
    <col min="8972" max="8972" width="4" style="452" customWidth="1"/>
    <col min="8973" max="8973" width="17.42578125" style="452" customWidth="1"/>
    <col min="8974" max="8974" width="3.5703125" style="452" customWidth="1"/>
    <col min="8975" max="8975" width="18.85546875" style="452" customWidth="1"/>
    <col min="8976" max="9216" width="9.140625" style="452"/>
    <col min="9217" max="9217" width="14.28515625" style="452" customWidth="1"/>
    <col min="9218" max="9218" width="10.7109375" style="452" customWidth="1"/>
    <col min="9219" max="9219" width="11.7109375" style="452" customWidth="1"/>
    <col min="9220" max="9220" width="12" style="452" customWidth="1"/>
    <col min="9221" max="9221" width="38.5703125" style="452" customWidth="1"/>
    <col min="9222" max="9222" width="17.85546875" style="452" customWidth="1"/>
    <col min="9223" max="9223" width="18" style="452" customWidth="1"/>
    <col min="9224" max="9224" width="17.85546875" style="452" customWidth="1"/>
    <col min="9225" max="9225" width="20" style="452" bestFit="1" customWidth="1"/>
    <col min="9226" max="9226" width="4" style="452" customWidth="1"/>
    <col min="9227" max="9227" width="8.5703125" style="452" customWidth="1"/>
    <col min="9228" max="9228" width="4" style="452" customWidth="1"/>
    <col min="9229" max="9229" width="17.42578125" style="452" customWidth="1"/>
    <col min="9230" max="9230" width="3.5703125" style="452" customWidth="1"/>
    <col min="9231" max="9231" width="18.85546875" style="452" customWidth="1"/>
    <col min="9232" max="9472" width="9.140625" style="452"/>
    <col min="9473" max="9473" width="14.28515625" style="452" customWidth="1"/>
    <col min="9474" max="9474" width="10.7109375" style="452" customWidth="1"/>
    <col min="9475" max="9475" width="11.7109375" style="452" customWidth="1"/>
    <col min="9476" max="9476" width="12" style="452" customWidth="1"/>
    <col min="9477" max="9477" width="38.5703125" style="452" customWidth="1"/>
    <col min="9478" max="9478" width="17.85546875" style="452" customWidth="1"/>
    <col min="9479" max="9479" width="18" style="452" customWidth="1"/>
    <col min="9480" max="9480" width="17.85546875" style="452" customWidth="1"/>
    <col min="9481" max="9481" width="20" style="452" bestFit="1" customWidth="1"/>
    <col min="9482" max="9482" width="4" style="452" customWidth="1"/>
    <col min="9483" max="9483" width="8.5703125" style="452" customWidth="1"/>
    <col min="9484" max="9484" width="4" style="452" customWidth="1"/>
    <col min="9485" max="9485" width="17.42578125" style="452" customWidth="1"/>
    <col min="9486" max="9486" width="3.5703125" style="452" customWidth="1"/>
    <col min="9487" max="9487" width="18.85546875" style="452" customWidth="1"/>
    <col min="9488" max="9728" width="9.140625" style="452"/>
    <col min="9729" max="9729" width="14.28515625" style="452" customWidth="1"/>
    <col min="9730" max="9730" width="10.7109375" style="452" customWidth="1"/>
    <col min="9731" max="9731" width="11.7109375" style="452" customWidth="1"/>
    <col min="9732" max="9732" width="12" style="452" customWidth="1"/>
    <col min="9733" max="9733" width="38.5703125" style="452" customWidth="1"/>
    <col min="9734" max="9734" width="17.85546875" style="452" customWidth="1"/>
    <col min="9735" max="9735" width="18" style="452" customWidth="1"/>
    <col min="9736" max="9736" width="17.85546875" style="452" customWidth="1"/>
    <col min="9737" max="9737" width="20" style="452" bestFit="1" customWidth="1"/>
    <col min="9738" max="9738" width="4" style="452" customWidth="1"/>
    <col min="9739" max="9739" width="8.5703125" style="452" customWidth="1"/>
    <col min="9740" max="9740" width="4" style="452" customWidth="1"/>
    <col min="9741" max="9741" width="17.42578125" style="452" customWidth="1"/>
    <col min="9742" max="9742" width="3.5703125" style="452" customWidth="1"/>
    <col min="9743" max="9743" width="18.85546875" style="452" customWidth="1"/>
    <col min="9744" max="9984" width="9.140625" style="452"/>
    <col min="9985" max="9985" width="14.28515625" style="452" customWidth="1"/>
    <col min="9986" max="9986" width="10.7109375" style="452" customWidth="1"/>
    <col min="9987" max="9987" width="11.7109375" style="452" customWidth="1"/>
    <col min="9988" max="9988" width="12" style="452" customWidth="1"/>
    <col min="9989" max="9989" width="38.5703125" style="452" customWidth="1"/>
    <col min="9990" max="9990" width="17.85546875" style="452" customWidth="1"/>
    <col min="9991" max="9991" width="18" style="452" customWidth="1"/>
    <col min="9992" max="9992" width="17.85546875" style="452" customWidth="1"/>
    <col min="9993" max="9993" width="20" style="452" bestFit="1" customWidth="1"/>
    <col min="9994" max="9994" width="4" style="452" customWidth="1"/>
    <col min="9995" max="9995" width="8.5703125" style="452" customWidth="1"/>
    <col min="9996" max="9996" width="4" style="452" customWidth="1"/>
    <col min="9997" max="9997" width="17.42578125" style="452" customWidth="1"/>
    <col min="9998" max="9998" width="3.5703125" style="452" customWidth="1"/>
    <col min="9999" max="9999" width="18.85546875" style="452" customWidth="1"/>
    <col min="10000" max="10240" width="9.140625" style="452"/>
    <col min="10241" max="10241" width="14.28515625" style="452" customWidth="1"/>
    <col min="10242" max="10242" width="10.7109375" style="452" customWidth="1"/>
    <col min="10243" max="10243" width="11.7109375" style="452" customWidth="1"/>
    <col min="10244" max="10244" width="12" style="452" customWidth="1"/>
    <col min="10245" max="10245" width="38.5703125" style="452" customWidth="1"/>
    <col min="10246" max="10246" width="17.85546875" style="452" customWidth="1"/>
    <col min="10247" max="10247" width="18" style="452" customWidth="1"/>
    <col min="10248" max="10248" width="17.85546875" style="452" customWidth="1"/>
    <col min="10249" max="10249" width="20" style="452" bestFit="1" customWidth="1"/>
    <col min="10250" max="10250" width="4" style="452" customWidth="1"/>
    <col min="10251" max="10251" width="8.5703125" style="452" customWidth="1"/>
    <col min="10252" max="10252" width="4" style="452" customWidth="1"/>
    <col min="10253" max="10253" width="17.42578125" style="452" customWidth="1"/>
    <col min="10254" max="10254" width="3.5703125" style="452" customWidth="1"/>
    <col min="10255" max="10255" width="18.85546875" style="452" customWidth="1"/>
    <col min="10256" max="10496" width="9.140625" style="452"/>
    <col min="10497" max="10497" width="14.28515625" style="452" customWidth="1"/>
    <col min="10498" max="10498" width="10.7109375" style="452" customWidth="1"/>
    <col min="10499" max="10499" width="11.7109375" style="452" customWidth="1"/>
    <col min="10500" max="10500" width="12" style="452" customWidth="1"/>
    <col min="10501" max="10501" width="38.5703125" style="452" customWidth="1"/>
    <col min="10502" max="10502" width="17.85546875" style="452" customWidth="1"/>
    <col min="10503" max="10503" width="18" style="452" customWidth="1"/>
    <col min="10504" max="10504" width="17.85546875" style="452" customWidth="1"/>
    <col min="10505" max="10505" width="20" style="452" bestFit="1" customWidth="1"/>
    <col min="10506" max="10506" width="4" style="452" customWidth="1"/>
    <col min="10507" max="10507" width="8.5703125" style="452" customWidth="1"/>
    <col min="10508" max="10508" width="4" style="452" customWidth="1"/>
    <col min="10509" max="10509" width="17.42578125" style="452" customWidth="1"/>
    <col min="10510" max="10510" width="3.5703125" style="452" customWidth="1"/>
    <col min="10511" max="10511" width="18.85546875" style="452" customWidth="1"/>
    <col min="10512" max="10752" width="9.140625" style="452"/>
    <col min="10753" max="10753" width="14.28515625" style="452" customWidth="1"/>
    <col min="10754" max="10754" width="10.7109375" style="452" customWidth="1"/>
    <col min="10755" max="10755" width="11.7109375" style="452" customWidth="1"/>
    <col min="10756" max="10756" width="12" style="452" customWidth="1"/>
    <col min="10757" max="10757" width="38.5703125" style="452" customWidth="1"/>
    <col min="10758" max="10758" width="17.85546875" style="452" customWidth="1"/>
    <col min="10759" max="10759" width="18" style="452" customWidth="1"/>
    <col min="10760" max="10760" width="17.85546875" style="452" customWidth="1"/>
    <col min="10761" max="10761" width="20" style="452" bestFit="1" customWidth="1"/>
    <col min="10762" max="10762" width="4" style="452" customWidth="1"/>
    <col min="10763" max="10763" width="8.5703125" style="452" customWidth="1"/>
    <col min="10764" max="10764" width="4" style="452" customWidth="1"/>
    <col min="10765" max="10765" width="17.42578125" style="452" customWidth="1"/>
    <col min="10766" max="10766" width="3.5703125" style="452" customWidth="1"/>
    <col min="10767" max="10767" width="18.85546875" style="452" customWidth="1"/>
    <col min="10768" max="11008" width="9.140625" style="452"/>
    <col min="11009" max="11009" width="14.28515625" style="452" customWidth="1"/>
    <col min="11010" max="11010" width="10.7109375" style="452" customWidth="1"/>
    <col min="11011" max="11011" width="11.7109375" style="452" customWidth="1"/>
    <col min="11012" max="11012" width="12" style="452" customWidth="1"/>
    <col min="11013" max="11013" width="38.5703125" style="452" customWidth="1"/>
    <col min="11014" max="11014" width="17.85546875" style="452" customWidth="1"/>
    <col min="11015" max="11015" width="18" style="452" customWidth="1"/>
    <col min="11016" max="11016" width="17.85546875" style="452" customWidth="1"/>
    <col min="11017" max="11017" width="20" style="452" bestFit="1" customWidth="1"/>
    <col min="11018" max="11018" width="4" style="452" customWidth="1"/>
    <col min="11019" max="11019" width="8.5703125" style="452" customWidth="1"/>
    <col min="11020" max="11020" width="4" style="452" customWidth="1"/>
    <col min="11021" max="11021" width="17.42578125" style="452" customWidth="1"/>
    <col min="11022" max="11022" width="3.5703125" style="452" customWidth="1"/>
    <col min="11023" max="11023" width="18.85546875" style="452" customWidth="1"/>
    <col min="11024" max="11264" width="9.140625" style="452"/>
    <col min="11265" max="11265" width="14.28515625" style="452" customWidth="1"/>
    <col min="11266" max="11266" width="10.7109375" style="452" customWidth="1"/>
    <col min="11267" max="11267" width="11.7109375" style="452" customWidth="1"/>
    <col min="11268" max="11268" width="12" style="452" customWidth="1"/>
    <col min="11269" max="11269" width="38.5703125" style="452" customWidth="1"/>
    <col min="11270" max="11270" width="17.85546875" style="452" customWidth="1"/>
    <col min="11271" max="11271" width="18" style="452" customWidth="1"/>
    <col min="11272" max="11272" width="17.85546875" style="452" customWidth="1"/>
    <col min="11273" max="11273" width="20" style="452" bestFit="1" customWidth="1"/>
    <col min="11274" max="11274" width="4" style="452" customWidth="1"/>
    <col min="11275" max="11275" width="8.5703125" style="452" customWidth="1"/>
    <col min="11276" max="11276" width="4" style="452" customWidth="1"/>
    <col min="11277" max="11277" width="17.42578125" style="452" customWidth="1"/>
    <col min="11278" max="11278" width="3.5703125" style="452" customWidth="1"/>
    <col min="11279" max="11279" width="18.85546875" style="452" customWidth="1"/>
    <col min="11280" max="11520" width="9.140625" style="452"/>
    <col min="11521" max="11521" width="14.28515625" style="452" customWidth="1"/>
    <col min="11522" max="11522" width="10.7109375" style="452" customWidth="1"/>
    <col min="11523" max="11523" width="11.7109375" style="452" customWidth="1"/>
    <col min="11524" max="11524" width="12" style="452" customWidth="1"/>
    <col min="11525" max="11525" width="38.5703125" style="452" customWidth="1"/>
    <col min="11526" max="11526" width="17.85546875" style="452" customWidth="1"/>
    <col min="11527" max="11527" width="18" style="452" customWidth="1"/>
    <col min="11528" max="11528" width="17.85546875" style="452" customWidth="1"/>
    <col min="11529" max="11529" width="20" style="452" bestFit="1" customWidth="1"/>
    <col min="11530" max="11530" width="4" style="452" customWidth="1"/>
    <col min="11531" max="11531" width="8.5703125" style="452" customWidth="1"/>
    <col min="11532" max="11532" width="4" style="452" customWidth="1"/>
    <col min="11533" max="11533" width="17.42578125" style="452" customWidth="1"/>
    <col min="11534" max="11534" width="3.5703125" style="452" customWidth="1"/>
    <col min="11535" max="11535" width="18.85546875" style="452" customWidth="1"/>
    <col min="11536" max="11776" width="9.140625" style="452"/>
    <col min="11777" max="11777" width="14.28515625" style="452" customWidth="1"/>
    <col min="11778" max="11778" width="10.7109375" style="452" customWidth="1"/>
    <col min="11779" max="11779" width="11.7109375" style="452" customWidth="1"/>
    <col min="11780" max="11780" width="12" style="452" customWidth="1"/>
    <col min="11781" max="11781" width="38.5703125" style="452" customWidth="1"/>
    <col min="11782" max="11782" width="17.85546875" style="452" customWidth="1"/>
    <col min="11783" max="11783" width="18" style="452" customWidth="1"/>
    <col min="11784" max="11784" width="17.85546875" style="452" customWidth="1"/>
    <col min="11785" max="11785" width="20" style="452" bestFit="1" customWidth="1"/>
    <col min="11786" max="11786" width="4" style="452" customWidth="1"/>
    <col min="11787" max="11787" width="8.5703125" style="452" customWidth="1"/>
    <col min="11788" max="11788" width="4" style="452" customWidth="1"/>
    <col min="11789" max="11789" width="17.42578125" style="452" customWidth="1"/>
    <col min="11790" max="11790" width="3.5703125" style="452" customWidth="1"/>
    <col min="11791" max="11791" width="18.85546875" style="452" customWidth="1"/>
    <col min="11792" max="12032" width="9.140625" style="452"/>
    <col min="12033" max="12033" width="14.28515625" style="452" customWidth="1"/>
    <col min="12034" max="12034" width="10.7109375" style="452" customWidth="1"/>
    <col min="12035" max="12035" width="11.7109375" style="452" customWidth="1"/>
    <col min="12036" max="12036" width="12" style="452" customWidth="1"/>
    <col min="12037" max="12037" width="38.5703125" style="452" customWidth="1"/>
    <col min="12038" max="12038" width="17.85546875" style="452" customWidth="1"/>
    <col min="12039" max="12039" width="18" style="452" customWidth="1"/>
    <col min="12040" max="12040" width="17.85546875" style="452" customWidth="1"/>
    <col min="12041" max="12041" width="20" style="452" bestFit="1" customWidth="1"/>
    <col min="12042" max="12042" width="4" style="452" customWidth="1"/>
    <col min="12043" max="12043" width="8.5703125" style="452" customWidth="1"/>
    <col min="12044" max="12044" width="4" style="452" customWidth="1"/>
    <col min="12045" max="12045" width="17.42578125" style="452" customWidth="1"/>
    <col min="12046" max="12046" width="3.5703125" style="452" customWidth="1"/>
    <col min="12047" max="12047" width="18.85546875" style="452" customWidth="1"/>
    <col min="12048" max="12288" width="9.140625" style="452"/>
    <col min="12289" max="12289" width="14.28515625" style="452" customWidth="1"/>
    <col min="12290" max="12290" width="10.7109375" style="452" customWidth="1"/>
    <col min="12291" max="12291" width="11.7109375" style="452" customWidth="1"/>
    <col min="12292" max="12292" width="12" style="452" customWidth="1"/>
    <col min="12293" max="12293" width="38.5703125" style="452" customWidth="1"/>
    <col min="12294" max="12294" width="17.85546875" style="452" customWidth="1"/>
    <col min="12295" max="12295" width="18" style="452" customWidth="1"/>
    <col min="12296" max="12296" width="17.85546875" style="452" customWidth="1"/>
    <col min="12297" max="12297" width="20" style="452" bestFit="1" customWidth="1"/>
    <col min="12298" max="12298" width="4" style="452" customWidth="1"/>
    <col min="12299" max="12299" width="8.5703125" style="452" customWidth="1"/>
    <col min="12300" max="12300" width="4" style="452" customWidth="1"/>
    <col min="12301" max="12301" width="17.42578125" style="452" customWidth="1"/>
    <col min="12302" max="12302" width="3.5703125" style="452" customWidth="1"/>
    <col min="12303" max="12303" width="18.85546875" style="452" customWidth="1"/>
    <col min="12304" max="12544" width="9.140625" style="452"/>
    <col min="12545" max="12545" width="14.28515625" style="452" customWidth="1"/>
    <col min="12546" max="12546" width="10.7109375" style="452" customWidth="1"/>
    <col min="12547" max="12547" width="11.7109375" style="452" customWidth="1"/>
    <col min="12548" max="12548" width="12" style="452" customWidth="1"/>
    <col min="12549" max="12549" width="38.5703125" style="452" customWidth="1"/>
    <col min="12550" max="12550" width="17.85546875" style="452" customWidth="1"/>
    <col min="12551" max="12551" width="18" style="452" customWidth="1"/>
    <col min="12552" max="12552" width="17.85546875" style="452" customWidth="1"/>
    <col min="12553" max="12553" width="20" style="452" bestFit="1" customWidth="1"/>
    <col min="12554" max="12554" width="4" style="452" customWidth="1"/>
    <col min="12555" max="12555" width="8.5703125" style="452" customWidth="1"/>
    <col min="12556" max="12556" width="4" style="452" customWidth="1"/>
    <col min="12557" max="12557" width="17.42578125" style="452" customWidth="1"/>
    <col min="12558" max="12558" width="3.5703125" style="452" customWidth="1"/>
    <col min="12559" max="12559" width="18.85546875" style="452" customWidth="1"/>
    <col min="12560" max="12800" width="9.140625" style="452"/>
    <col min="12801" max="12801" width="14.28515625" style="452" customWidth="1"/>
    <col min="12802" max="12802" width="10.7109375" style="452" customWidth="1"/>
    <col min="12803" max="12803" width="11.7109375" style="452" customWidth="1"/>
    <col min="12804" max="12804" width="12" style="452" customWidth="1"/>
    <col min="12805" max="12805" width="38.5703125" style="452" customWidth="1"/>
    <col min="12806" max="12806" width="17.85546875" style="452" customWidth="1"/>
    <col min="12807" max="12807" width="18" style="452" customWidth="1"/>
    <col min="12808" max="12808" width="17.85546875" style="452" customWidth="1"/>
    <col min="12809" max="12809" width="20" style="452" bestFit="1" customWidth="1"/>
    <col min="12810" max="12810" width="4" style="452" customWidth="1"/>
    <col min="12811" max="12811" width="8.5703125" style="452" customWidth="1"/>
    <col min="12812" max="12812" width="4" style="452" customWidth="1"/>
    <col min="12813" max="12813" width="17.42578125" style="452" customWidth="1"/>
    <col min="12814" max="12814" width="3.5703125" style="452" customWidth="1"/>
    <col min="12815" max="12815" width="18.85546875" style="452" customWidth="1"/>
    <col min="12816" max="13056" width="9.140625" style="452"/>
    <col min="13057" max="13057" width="14.28515625" style="452" customWidth="1"/>
    <col min="13058" max="13058" width="10.7109375" style="452" customWidth="1"/>
    <col min="13059" max="13059" width="11.7109375" style="452" customWidth="1"/>
    <col min="13060" max="13060" width="12" style="452" customWidth="1"/>
    <col min="13061" max="13061" width="38.5703125" style="452" customWidth="1"/>
    <col min="13062" max="13062" width="17.85546875" style="452" customWidth="1"/>
    <col min="13063" max="13063" width="18" style="452" customWidth="1"/>
    <col min="13064" max="13064" width="17.85546875" style="452" customWidth="1"/>
    <col min="13065" max="13065" width="20" style="452" bestFit="1" customWidth="1"/>
    <col min="13066" max="13066" width="4" style="452" customWidth="1"/>
    <col min="13067" max="13067" width="8.5703125" style="452" customWidth="1"/>
    <col min="13068" max="13068" width="4" style="452" customWidth="1"/>
    <col min="13069" max="13069" width="17.42578125" style="452" customWidth="1"/>
    <col min="13070" max="13070" width="3.5703125" style="452" customWidth="1"/>
    <col min="13071" max="13071" width="18.85546875" style="452" customWidth="1"/>
    <col min="13072" max="13312" width="9.140625" style="452"/>
    <col min="13313" max="13313" width="14.28515625" style="452" customWidth="1"/>
    <col min="13314" max="13314" width="10.7109375" style="452" customWidth="1"/>
    <col min="13315" max="13315" width="11.7109375" style="452" customWidth="1"/>
    <col min="13316" max="13316" width="12" style="452" customWidth="1"/>
    <col min="13317" max="13317" width="38.5703125" style="452" customWidth="1"/>
    <col min="13318" max="13318" width="17.85546875" style="452" customWidth="1"/>
    <col min="13319" max="13319" width="18" style="452" customWidth="1"/>
    <col min="13320" max="13320" width="17.85546875" style="452" customWidth="1"/>
    <col min="13321" max="13321" width="20" style="452" bestFit="1" customWidth="1"/>
    <col min="13322" max="13322" width="4" style="452" customWidth="1"/>
    <col min="13323" max="13323" width="8.5703125" style="452" customWidth="1"/>
    <col min="13324" max="13324" width="4" style="452" customWidth="1"/>
    <col min="13325" max="13325" width="17.42578125" style="452" customWidth="1"/>
    <col min="13326" max="13326" width="3.5703125" style="452" customWidth="1"/>
    <col min="13327" max="13327" width="18.85546875" style="452" customWidth="1"/>
    <col min="13328" max="13568" width="9.140625" style="452"/>
    <col min="13569" max="13569" width="14.28515625" style="452" customWidth="1"/>
    <col min="13570" max="13570" width="10.7109375" style="452" customWidth="1"/>
    <col min="13571" max="13571" width="11.7109375" style="452" customWidth="1"/>
    <col min="13572" max="13572" width="12" style="452" customWidth="1"/>
    <col min="13573" max="13573" width="38.5703125" style="452" customWidth="1"/>
    <col min="13574" max="13574" width="17.85546875" style="452" customWidth="1"/>
    <col min="13575" max="13575" width="18" style="452" customWidth="1"/>
    <col min="13576" max="13576" width="17.85546875" style="452" customWidth="1"/>
    <col min="13577" max="13577" width="20" style="452" bestFit="1" customWidth="1"/>
    <col min="13578" max="13578" width="4" style="452" customWidth="1"/>
    <col min="13579" max="13579" width="8.5703125" style="452" customWidth="1"/>
    <col min="13580" max="13580" width="4" style="452" customWidth="1"/>
    <col min="13581" max="13581" width="17.42578125" style="452" customWidth="1"/>
    <col min="13582" max="13582" width="3.5703125" style="452" customWidth="1"/>
    <col min="13583" max="13583" width="18.85546875" style="452" customWidth="1"/>
    <col min="13584" max="13824" width="9.140625" style="452"/>
    <col min="13825" max="13825" width="14.28515625" style="452" customWidth="1"/>
    <col min="13826" max="13826" width="10.7109375" style="452" customWidth="1"/>
    <col min="13827" max="13827" width="11.7109375" style="452" customWidth="1"/>
    <col min="13828" max="13828" width="12" style="452" customWidth="1"/>
    <col min="13829" max="13829" width="38.5703125" style="452" customWidth="1"/>
    <col min="13830" max="13830" width="17.85546875" style="452" customWidth="1"/>
    <col min="13831" max="13831" width="18" style="452" customWidth="1"/>
    <col min="13832" max="13832" width="17.85546875" style="452" customWidth="1"/>
    <col min="13833" max="13833" width="20" style="452" bestFit="1" customWidth="1"/>
    <col min="13834" max="13834" width="4" style="452" customWidth="1"/>
    <col min="13835" max="13835" width="8.5703125" style="452" customWidth="1"/>
    <col min="13836" max="13836" width="4" style="452" customWidth="1"/>
    <col min="13837" max="13837" width="17.42578125" style="452" customWidth="1"/>
    <col min="13838" max="13838" width="3.5703125" style="452" customWidth="1"/>
    <col min="13839" max="13839" width="18.85546875" style="452" customWidth="1"/>
    <col min="13840" max="14080" width="9.140625" style="452"/>
    <col min="14081" max="14081" width="14.28515625" style="452" customWidth="1"/>
    <col min="14082" max="14082" width="10.7109375" style="452" customWidth="1"/>
    <col min="14083" max="14083" width="11.7109375" style="452" customWidth="1"/>
    <col min="14084" max="14084" width="12" style="452" customWidth="1"/>
    <col min="14085" max="14085" width="38.5703125" style="452" customWidth="1"/>
    <col min="14086" max="14086" width="17.85546875" style="452" customWidth="1"/>
    <col min="14087" max="14087" width="18" style="452" customWidth="1"/>
    <col min="14088" max="14088" width="17.85546875" style="452" customWidth="1"/>
    <col min="14089" max="14089" width="20" style="452" bestFit="1" customWidth="1"/>
    <col min="14090" max="14090" width="4" style="452" customWidth="1"/>
    <col min="14091" max="14091" width="8.5703125" style="452" customWidth="1"/>
    <col min="14092" max="14092" width="4" style="452" customWidth="1"/>
    <col min="14093" max="14093" width="17.42578125" style="452" customWidth="1"/>
    <col min="14094" max="14094" width="3.5703125" style="452" customWidth="1"/>
    <col min="14095" max="14095" width="18.85546875" style="452" customWidth="1"/>
    <col min="14096" max="14336" width="9.140625" style="452"/>
    <col min="14337" max="14337" width="14.28515625" style="452" customWidth="1"/>
    <col min="14338" max="14338" width="10.7109375" style="452" customWidth="1"/>
    <col min="14339" max="14339" width="11.7109375" style="452" customWidth="1"/>
    <col min="14340" max="14340" width="12" style="452" customWidth="1"/>
    <col min="14341" max="14341" width="38.5703125" style="452" customWidth="1"/>
    <col min="14342" max="14342" width="17.85546875" style="452" customWidth="1"/>
    <col min="14343" max="14343" width="18" style="452" customWidth="1"/>
    <col min="14344" max="14344" width="17.85546875" style="452" customWidth="1"/>
    <col min="14345" max="14345" width="20" style="452" bestFit="1" customWidth="1"/>
    <col min="14346" max="14346" width="4" style="452" customWidth="1"/>
    <col min="14347" max="14347" width="8.5703125" style="452" customWidth="1"/>
    <col min="14348" max="14348" width="4" style="452" customWidth="1"/>
    <col min="14349" max="14349" width="17.42578125" style="452" customWidth="1"/>
    <col min="14350" max="14350" width="3.5703125" style="452" customWidth="1"/>
    <col min="14351" max="14351" width="18.85546875" style="452" customWidth="1"/>
    <col min="14352" max="14592" width="9.140625" style="452"/>
    <col min="14593" max="14593" width="14.28515625" style="452" customWidth="1"/>
    <col min="14594" max="14594" width="10.7109375" style="452" customWidth="1"/>
    <col min="14595" max="14595" width="11.7109375" style="452" customWidth="1"/>
    <col min="14596" max="14596" width="12" style="452" customWidth="1"/>
    <col min="14597" max="14597" width="38.5703125" style="452" customWidth="1"/>
    <col min="14598" max="14598" width="17.85546875" style="452" customWidth="1"/>
    <col min="14599" max="14599" width="18" style="452" customWidth="1"/>
    <col min="14600" max="14600" width="17.85546875" style="452" customWidth="1"/>
    <col min="14601" max="14601" width="20" style="452" bestFit="1" customWidth="1"/>
    <col min="14602" max="14602" width="4" style="452" customWidth="1"/>
    <col min="14603" max="14603" width="8.5703125" style="452" customWidth="1"/>
    <col min="14604" max="14604" width="4" style="452" customWidth="1"/>
    <col min="14605" max="14605" width="17.42578125" style="452" customWidth="1"/>
    <col min="14606" max="14606" width="3.5703125" style="452" customWidth="1"/>
    <col min="14607" max="14607" width="18.85546875" style="452" customWidth="1"/>
    <col min="14608" max="14848" width="9.140625" style="452"/>
    <col min="14849" max="14849" width="14.28515625" style="452" customWidth="1"/>
    <col min="14850" max="14850" width="10.7109375" style="452" customWidth="1"/>
    <col min="14851" max="14851" width="11.7109375" style="452" customWidth="1"/>
    <col min="14852" max="14852" width="12" style="452" customWidth="1"/>
    <col min="14853" max="14853" width="38.5703125" style="452" customWidth="1"/>
    <col min="14854" max="14854" width="17.85546875" style="452" customWidth="1"/>
    <col min="14855" max="14855" width="18" style="452" customWidth="1"/>
    <col min="14856" max="14856" width="17.85546875" style="452" customWidth="1"/>
    <col min="14857" max="14857" width="20" style="452" bestFit="1" customWidth="1"/>
    <col min="14858" max="14858" width="4" style="452" customWidth="1"/>
    <col min="14859" max="14859" width="8.5703125" style="452" customWidth="1"/>
    <col min="14860" max="14860" width="4" style="452" customWidth="1"/>
    <col min="14861" max="14861" width="17.42578125" style="452" customWidth="1"/>
    <col min="14862" max="14862" width="3.5703125" style="452" customWidth="1"/>
    <col min="14863" max="14863" width="18.85546875" style="452" customWidth="1"/>
    <col min="14864" max="15104" width="9.140625" style="452"/>
    <col min="15105" max="15105" width="14.28515625" style="452" customWidth="1"/>
    <col min="15106" max="15106" width="10.7109375" style="452" customWidth="1"/>
    <col min="15107" max="15107" width="11.7109375" style="452" customWidth="1"/>
    <col min="15108" max="15108" width="12" style="452" customWidth="1"/>
    <col min="15109" max="15109" width="38.5703125" style="452" customWidth="1"/>
    <col min="15110" max="15110" width="17.85546875" style="452" customWidth="1"/>
    <col min="15111" max="15111" width="18" style="452" customWidth="1"/>
    <col min="15112" max="15112" width="17.85546875" style="452" customWidth="1"/>
    <col min="15113" max="15113" width="20" style="452" bestFit="1" customWidth="1"/>
    <col min="15114" max="15114" width="4" style="452" customWidth="1"/>
    <col min="15115" max="15115" width="8.5703125" style="452" customWidth="1"/>
    <col min="15116" max="15116" width="4" style="452" customWidth="1"/>
    <col min="15117" max="15117" width="17.42578125" style="452" customWidth="1"/>
    <col min="15118" max="15118" width="3.5703125" style="452" customWidth="1"/>
    <col min="15119" max="15119" width="18.85546875" style="452" customWidth="1"/>
    <col min="15120" max="15360" width="9.140625" style="452"/>
    <col min="15361" max="15361" width="14.28515625" style="452" customWidth="1"/>
    <col min="15362" max="15362" width="10.7109375" style="452" customWidth="1"/>
    <col min="15363" max="15363" width="11.7109375" style="452" customWidth="1"/>
    <col min="15364" max="15364" width="12" style="452" customWidth="1"/>
    <col min="15365" max="15365" width="38.5703125" style="452" customWidth="1"/>
    <col min="15366" max="15366" width="17.85546875" style="452" customWidth="1"/>
    <col min="15367" max="15367" width="18" style="452" customWidth="1"/>
    <col min="15368" max="15368" width="17.85546875" style="452" customWidth="1"/>
    <col min="15369" max="15369" width="20" style="452" bestFit="1" customWidth="1"/>
    <col min="15370" max="15370" width="4" style="452" customWidth="1"/>
    <col min="15371" max="15371" width="8.5703125" style="452" customWidth="1"/>
    <col min="15372" max="15372" width="4" style="452" customWidth="1"/>
    <col min="15373" max="15373" width="17.42578125" style="452" customWidth="1"/>
    <col min="15374" max="15374" width="3.5703125" style="452" customWidth="1"/>
    <col min="15375" max="15375" width="18.85546875" style="452" customWidth="1"/>
    <col min="15376" max="15616" width="9.140625" style="452"/>
    <col min="15617" max="15617" width="14.28515625" style="452" customWidth="1"/>
    <col min="15618" max="15618" width="10.7109375" style="452" customWidth="1"/>
    <col min="15619" max="15619" width="11.7109375" style="452" customWidth="1"/>
    <col min="15620" max="15620" width="12" style="452" customWidth="1"/>
    <col min="15621" max="15621" width="38.5703125" style="452" customWidth="1"/>
    <col min="15622" max="15622" width="17.85546875" style="452" customWidth="1"/>
    <col min="15623" max="15623" width="18" style="452" customWidth="1"/>
    <col min="15624" max="15624" width="17.85546875" style="452" customWidth="1"/>
    <col min="15625" max="15625" width="20" style="452" bestFit="1" customWidth="1"/>
    <col min="15626" max="15626" width="4" style="452" customWidth="1"/>
    <col min="15627" max="15627" width="8.5703125" style="452" customWidth="1"/>
    <col min="15628" max="15628" width="4" style="452" customWidth="1"/>
    <col min="15629" max="15629" width="17.42578125" style="452" customWidth="1"/>
    <col min="15630" max="15630" width="3.5703125" style="452" customWidth="1"/>
    <col min="15631" max="15631" width="18.85546875" style="452" customWidth="1"/>
    <col min="15632" max="15872" width="9.140625" style="452"/>
    <col min="15873" max="15873" width="14.28515625" style="452" customWidth="1"/>
    <col min="15874" max="15874" width="10.7109375" style="452" customWidth="1"/>
    <col min="15875" max="15875" width="11.7109375" style="452" customWidth="1"/>
    <col min="15876" max="15876" width="12" style="452" customWidth="1"/>
    <col min="15877" max="15877" width="38.5703125" style="452" customWidth="1"/>
    <col min="15878" max="15878" width="17.85546875" style="452" customWidth="1"/>
    <col min="15879" max="15879" width="18" style="452" customWidth="1"/>
    <col min="15880" max="15880" width="17.85546875" style="452" customWidth="1"/>
    <col min="15881" max="15881" width="20" style="452" bestFit="1" customWidth="1"/>
    <col min="15882" max="15882" width="4" style="452" customWidth="1"/>
    <col min="15883" max="15883" width="8.5703125" style="452" customWidth="1"/>
    <col min="15884" max="15884" width="4" style="452" customWidth="1"/>
    <col min="15885" max="15885" width="17.42578125" style="452" customWidth="1"/>
    <col min="15886" max="15886" width="3.5703125" style="452" customWidth="1"/>
    <col min="15887" max="15887" width="18.85546875" style="452" customWidth="1"/>
    <col min="15888" max="16128" width="9.140625" style="452"/>
    <col min="16129" max="16129" width="14.28515625" style="452" customWidth="1"/>
    <col min="16130" max="16130" width="10.7109375" style="452" customWidth="1"/>
    <col min="16131" max="16131" width="11.7109375" style="452" customWidth="1"/>
    <col min="16132" max="16132" width="12" style="452" customWidth="1"/>
    <col min="16133" max="16133" width="38.5703125" style="452" customWidth="1"/>
    <col min="16134" max="16134" width="17.85546875" style="452" customWidth="1"/>
    <col min="16135" max="16135" width="18" style="452" customWidth="1"/>
    <col min="16136" max="16136" width="17.85546875" style="452" customWidth="1"/>
    <col min="16137" max="16137" width="20" style="452" bestFit="1" customWidth="1"/>
    <col min="16138" max="16138" width="4" style="452" customWidth="1"/>
    <col min="16139" max="16139" width="8.5703125" style="452" customWidth="1"/>
    <col min="16140" max="16140" width="4" style="452" customWidth="1"/>
    <col min="16141" max="16141" width="17.42578125" style="452" customWidth="1"/>
    <col min="16142" max="16142" width="3.5703125" style="452" customWidth="1"/>
    <col min="16143" max="16143" width="18.85546875" style="452" customWidth="1"/>
    <col min="16144" max="16384" width="9.140625" style="452"/>
  </cols>
  <sheetData>
    <row r="2" spans="2:17" ht="22.5">
      <c r="B2" s="1241" t="s">
        <v>133</v>
      </c>
      <c r="C2" s="1241"/>
      <c r="D2" s="1241"/>
      <c r="E2" s="1241"/>
      <c r="F2" s="1241"/>
      <c r="G2" s="1241"/>
      <c r="H2" s="1241"/>
      <c r="I2" s="1241"/>
      <c r="J2" s="1241"/>
      <c r="K2" s="1241"/>
      <c r="L2" s="1241"/>
      <c r="M2" s="1241"/>
      <c r="N2" s="1241"/>
      <c r="O2" s="1241"/>
      <c r="P2" s="1241"/>
      <c r="Q2" s="1241"/>
    </row>
    <row r="3" spans="2:17" ht="15.75">
      <c r="B3" s="1242" t="s">
        <v>736</v>
      </c>
      <c r="C3" s="1242"/>
      <c r="D3" s="1242"/>
      <c r="E3" s="1242"/>
      <c r="F3" s="1242"/>
      <c r="G3" s="1242"/>
      <c r="H3" s="1242"/>
      <c r="I3" s="1242"/>
      <c r="J3" s="1242"/>
      <c r="K3" s="1242"/>
      <c r="L3" s="1242"/>
      <c r="M3" s="1242"/>
      <c r="N3" s="1242"/>
      <c r="O3" s="1242"/>
      <c r="P3" s="1242"/>
      <c r="Q3" s="1242"/>
    </row>
    <row r="4" spans="2:17">
      <c r="B4" s="499"/>
      <c r="C4" s="189"/>
      <c r="D4" s="189"/>
      <c r="E4" s="188"/>
      <c r="F4" s="1243" t="s">
        <v>738</v>
      </c>
      <c r="G4" s="1243"/>
      <c r="H4" s="1243"/>
      <c r="I4" s="1243"/>
      <c r="J4" s="1243"/>
      <c r="K4" s="188"/>
    </row>
    <row r="5" spans="2:17" ht="18.75" thickBot="1">
      <c r="B5" s="1244" t="s">
        <v>285</v>
      </c>
      <c r="C5" s="1244"/>
      <c r="D5" s="1244"/>
      <c r="E5" s="1244"/>
      <c r="F5" s="1244"/>
      <c r="G5" s="1244"/>
      <c r="H5" s="1244"/>
      <c r="I5" s="1244"/>
      <c r="J5" s="1244"/>
      <c r="K5" s="1244"/>
      <c r="L5" s="1244"/>
      <c r="M5" s="1244"/>
      <c r="N5" s="1244"/>
      <c r="O5" s="1244"/>
      <c r="P5" s="1244"/>
      <c r="Q5" s="1244"/>
    </row>
    <row r="6" spans="2:17" s="504" customFormat="1" ht="30" customHeight="1">
      <c r="B6" s="1245" t="s">
        <v>275</v>
      </c>
      <c r="C6" s="1245" t="s">
        <v>358</v>
      </c>
      <c r="D6" s="1245" t="s">
        <v>223</v>
      </c>
      <c r="E6" s="1245" t="s">
        <v>301</v>
      </c>
      <c r="F6" s="1215" t="s">
        <v>749</v>
      </c>
      <c r="G6" s="1246" t="s">
        <v>294</v>
      </c>
      <c r="H6" s="1246" t="s">
        <v>356</v>
      </c>
      <c r="I6" s="1246"/>
      <c r="J6" s="1246"/>
      <c r="K6" s="1246" t="s">
        <v>357</v>
      </c>
      <c r="L6" s="1246"/>
      <c r="M6" s="1246"/>
      <c r="N6" s="517"/>
      <c r="O6" s="1245" t="s">
        <v>355</v>
      </c>
      <c r="P6" s="518"/>
      <c r="Q6" s="1245" t="s">
        <v>296</v>
      </c>
    </row>
    <row r="7" spans="2:17" s="504" customFormat="1" ht="12.75">
      <c r="B7" s="1245"/>
      <c r="C7" s="1245"/>
      <c r="D7" s="1245"/>
      <c r="E7" s="1245"/>
      <c r="F7" s="1216"/>
      <c r="G7" s="1246"/>
      <c r="H7" s="519" t="s">
        <v>136</v>
      </c>
      <c r="I7" s="519" t="s">
        <v>100</v>
      </c>
      <c r="J7" s="519" t="s">
        <v>137</v>
      </c>
      <c r="K7" s="519" t="s">
        <v>136</v>
      </c>
      <c r="L7" s="519" t="s">
        <v>100</v>
      </c>
      <c r="M7" s="519" t="s">
        <v>137</v>
      </c>
      <c r="N7" s="518"/>
      <c r="O7" s="1245"/>
      <c r="P7" s="518"/>
      <c r="Q7" s="1245"/>
    </row>
    <row r="8" spans="2:17" s="504" customFormat="1" ht="13.5" thickBot="1">
      <c r="B8" s="1245"/>
      <c r="C8" s="1245"/>
      <c r="D8" s="1245"/>
      <c r="E8" s="1245"/>
      <c r="F8" s="1225"/>
      <c r="G8" s="520" t="s">
        <v>293</v>
      </c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465"/>
      <c r="O8" s="1245"/>
      <c r="P8" s="518"/>
      <c r="Q8" s="1245"/>
    </row>
    <row r="9" spans="2:17" s="462" customFormat="1">
      <c r="B9" s="479">
        <v>18</v>
      </c>
      <c r="C9" s="614"/>
      <c r="D9" s="610">
        <v>1</v>
      </c>
      <c r="E9" s="574">
        <v>1</v>
      </c>
      <c r="F9" s="521" t="s">
        <v>397</v>
      </c>
      <c r="G9" s="522">
        <v>7741430</v>
      </c>
      <c r="H9" s="685"/>
      <c r="I9" s="522"/>
      <c r="J9" s="523"/>
      <c r="K9" s="522">
        <v>5402170</v>
      </c>
      <c r="L9" s="522">
        <v>3880850</v>
      </c>
      <c r="M9" s="522">
        <f>SUM(K9:L9)</f>
        <v>9283020</v>
      </c>
      <c r="N9" s="465"/>
      <c r="O9" s="585">
        <v>17</v>
      </c>
      <c r="P9" s="465"/>
      <c r="Q9" s="524"/>
    </row>
    <row r="10" spans="2:17" s="462" customFormat="1">
      <c r="B10" s="479">
        <v>19</v>
      </c>
      <c r="C10" s="614">
        <v>1</v>
      </c>
      <c r="D10" s="610">
        <v>1</v>
      </c>
      <c r="E10" s="574"/>
      <c r="F10" s="525" t="s">
        <v>425</v>
      </c>
      <c r="G10" s="491">
        <v>4105780</v>
      </c>
      <c r="H10" s="522">
        <v>4577470</v>
      </c>
      <c r="I10" s="526">
        <f>801510+80880</f>
        <v>882390</v>
      </c>
      <c r="J10" s="523">
        <f>SUM(H10:I10)</f>
        <v>5459860</v>
      </c>
      <c r="L10" s="526"/>
      <c r="M10" s="522"/>
      <c r="N10" s="465"/>
      <c r="O10" s="585">
        <v>16</v>
      </c>
      <c r="P10" s="465"/>
      <c r="Q10" s="524"/>
    </row>
    <row r="11" spans="2:17" s="462" customFormat="1" hidden="1">
      <c r="B11" s="479">
        <v>16</v>
      </c>
      <c r="C11" s="614"/>
      <c r="D11" s="610">
        <v>1</v>
      </c>
      <c r="E11" s="614"/>
      <c r="F11" s="465" t="s">
        <v>426</v>
      </c>
      <c r="G11" s="522">
        <v>764420</v>
      </c>
      <c r="H11" s="522"/>
      <c r="I11" s="522"/>
      <c r="J11" s="523">
        <f t="shared" ref="J11" si="0">SUM(H11:I11)</f>
        <v>0</v>
      </c>
      <c r="K11" s="522"/>
      <c r="L11" s="522"/>
      <c r="M11" s="522">
        <f t="shared" ref="M11" si="1">SUM(K11:L11)</f>
        <v>0</v>
      </c>
      <c r="N11" s="465"/>
      <c r="O11" s="585">
        <v>7</v>
      </c>
      <c r="P11" s="465"/>
      <c r="Q11" s="524"/>
    </row>
    <row r="12" spans="2:17" s="462" customFormat="1" hidden="1">
      <c r="B12" s="479">
        <v>17</v>
      </c>
      <c r="C12" s="614">
        <v>0</v>
      </c>
      <c r="D12" s="610">
        <v>1</v>
      </c>
      <c r="E12" s="614">
        <v>0</v>
      </c>
      <c r="F12" s="465" t="s">
        <v>620</v>
      </c>
      <c r="G12" s="522">
        <v>251560</v>
      </c>
      <c r="H12" s="522"/>
      <c r="I12" s="522"/>
      <c r="J12" s="523"/>
      <c r="K12" s="522"/>
      <c r="L12" s="522"/>
      <c r="M12" s="522"/>
      <c r="N12" s="465"/>
      <c r="O12" s="585">
        <v>6</v>
      </c>
      <c r="P12" s="465"/>
      <c r="Q12" s="524"/>
    </row>
    <row r="13" spans="2:17" s="462" customFormat="1" hidden="1">
      <c r="B13" s="479">
        <v>20</v>
      </c>
      <c r="C13" s="534">
        <v>0</v>
      </c>
      <c r="D13" s="611">
        <v>1</v>
      </c>
      <c r="E13" s="614">
        <v>0</v>
      </c>
      <c r="F13" s="525" t="s">
        <v>427</v>
      </c>
      <c r="G13" s="522">
        <v>3361850</v>
      </c>
      <c r="H13" s="523"/>
      <c r="I13" s="523"/>
      <c r="J13" s="523"/>
      <c r="K13" s="523"/>
      <c r="L13" s="523"/>
      <c r="M13" s="522">
        <f>SUM(K13:L13)</f>
        <v>0</v>
      </c>
      <c r="N13" s="465"/>
      <c r="O13" s="585">
        <v>15</v>
      </c>
      <c r="P13" s="465"/>
      <c r="Q13" s="524"/>
    </row>
    <row r="14" spans="2:17" s="462" customFormat="1" hidden="1">
      <c r="B14" s="479">
        <v>21</v>
      </c>
      <c r="C14" s="534">
        <v>0</v>
      </c>
      <c r="D14" s="611">
        <v>1</v>
      </c>
      <c r="E14" s="614">
        <v>0</v>
      </c>
      <c r="F14" s="527" t="s">
        <v>429</v>
      </c>
      <c r="G14" s="522"/>
      <c r="H14" s="529"/>
      <c r="I14" s="526"/>
      <c r="J14" s="523"/>
      <c r="K14" s="522"/>
      <c r="L14" s="526"/>
      <c r="M14" s="522">
        <f>SUM(K14:L14)</f>
        <v>0</v>
      </c>
      <c r="N14" s="465"/>
      <c r="O14" s="585">
        <v>16</v>
      </c>
      <c r="P14" s="465"/>
      <c r="Q14" s="524"/>
    </row>
    <row r="15" spans="2:17" s="462" customFormat="1" ht="12.75" hidden="1" customHeight="1">
      <c r="B15" s="479">
        <v>22</v>
      </c>
      <c r="C15" s="534">
        <v>0</v>
      </c>
      <c r="D15" s="616">
        <v>1</v>
      </c>
      <c r="E15" s="614">
        <v>0</v>
      </c>
      <c r="F15" s="527" t="s">
        <v>621</v>
      </c>
      <c r="G15" s="522">
        <v>2677260</v>
      </c>
      <c r="H15" s="529"/>
      <c r="I15" s="527"/>
      <c r="J15" s="528"/>
      <c r="K15" s="522"/>
      <c r="L15" s="529"/>
      <c r="M15" s="524"/>
      <c r="N15" s="465"/>
      <c r="O15" s="585">
        <v>14</v>
      </c>
      <c r="P15" s="465"/>
      <c r="Q15" s="524"/>
    </row>
    <row r="16" spans="2:17" s="462" customFormat="1" ht="12.75" hidden="1" customHeight="1">
      <c r="B16" s="479">
        <v>23</v>
      </c>
      <c r="C16" s="534">
        <v>0</v>
      </c>
      <c r="D16" s="616">
        <v>1</v>
      </c>
      <c r="E16" s="614">
        <v>0</v>
      </c>
      <c r="F16" s="527" t="s">
        <v>622</v>
      </c>
      <c r="G16" s="522">
        <v>2677260</v>
      </c>
      <c r="H16" s="529"/>
      <c r="I16" s="527"/>
      <c r="J16" s="528"/>
      <c r="K16" s="522"/>
      <c r="L16" s="529"/>
      <c r="M16" s="524"/>
      <c r="N16" s="465"/>
      <c r="O16" s="585">
        <v>14</v>
      </c>
      <c r="P16" s="465"/>
      <c r="Q16" s="524"/>
    </row>
    <row r="17" spans="2:17" ht="12.75" hidden="1" customHeight="1">
      <c r="B17" s="479">
        <v>24</v>
      </c>
      <c r="C17" s="534">
        <v>0</v>
      </c>
      <c r="D17" s="616">
        <v>1</v>
      </c>
      <c r="E17" s="614">
        <v>0</v>
      </c>
      <c r="F17" s="527" t="s">
        <v>428</v>
      </c>
      <c r="G17" s="522">
        <v>2470820</v>
      </c>
      <c r="H17" s="522"/>
      <c r="I17" s="522"/>
      <c r="J17" s="523"/>
      <c r="K17" s="522"/>
      <c r="L17" s="529"/>
      <c r="M17" s="524"/>
      <c r="N17" s="465"/>
      <c r="O17" s="585">
        <v>13</v>
      </c>
      <c r="P17" s="465"/>
      <c r="Q17" s="524"/>
    </row>
    <row r="18" spans="2:17">
      <c r="B18" s="479">
        <v>20</v>
      </c>
      <c r="C18" s="1086">
        <v>0</v>
      </c>
      <c r="D18" s="602">
        <v>1</v>
      </c>
      <c r="E18" s="602">
        <v>1</v>
      </c>
      <c r="F18" s="527" t="s">
        <v>430</v>
      </c>
      <c r="G18" s="491">
        <v>1638180</v>
      </c>
      <c r="H18" s="522"/>
      <c r="I18" s="522"/>
      <c r="J18" s="523"/>
      <c r="K18" s="522">
        <v>2008010</v>
      </c>
      <c r="L18" s="529">
        <v>1381770</v>
      </c>
      <c r="M18" s="524">
        <f>SUM(K18:L18)</f>
        <v>3389780</v>
      </c>
      <c r="N18" s="465"/>
      <c r="O18" s="585">
        <v>10</v>
      </c>
      <c r="P18" s="465"/>
      <c r="Q18" s="524"/>
    </row>
    <row r="19" spans="2:17" hidden="1">
      <c r="B19" s="479">
        <v>26</v>
      </c>
      <c r="C19" s="615">
        <v>0</v>
      </c>
      <c r="D19" s="611">
        <v>1</v>
      </c>
      <c r="E19" s="615">
        <v>0</v>
      </c>
      <c r="F19" s="527" t="s">
        <v>623</v>
      </c>
      <c r="G19" s="522">
        <v>764420</v>
      </c>
      <c r="H19" s="522"/>
      <c r="I19" s="527"/>
      <c r="J19" s="528"/>
      <c r="K19" s="522"/>
      <c r="L19" s="529"/>
      <c r="M19" s="524"/>
      <c r="N19" s="465"/>
      <c r="O19" s="585">
        <v>7</v>
      </c>
      <c r="P19" s="465"/>
      <c r="Q19" s="524"/>
    </row>
    <row r="20" spans="2:17" s="462" customFormat="1">
      <c r="B20" s="479">
        <v>21</v>
      </c>
      <c r="C20" s="615">
        <v>1</v>
      </c>
      <c r="D20" s="611" t="s">
        <v>398</v>
      </c>
      <c r="E20" s="615">
        <v>0</v>
      </c>
      <c r="F20" s="527" t="s">
        <v>431</v>
      </c>
      <c r="G20" s="522"/>
      <c r="H20" s="522">
        <v>1675110</v>
      </c>
      <c r="I20" s="522">
        <v>742460</v>
      </c>
      <c r="J20" s="523">
        <f>H20+I20</f>
        <v>2417570</v>
      </c>
      <c r="K20" s="522"/>
      <c r="L20" s="529"/>
      <c r="M20" s="524">
        <f>SUM(K20:L20)</f>
        <v>0</v>
      </c>
      <c r="N20" s="465"/>
      <c r="O20" s="585">
        <v>8</v>
      </c>
      <c r="P20" s="465"/>
      <c r="Q20" s="524"/>
    </row>
    <row r="21" spans="2:17" s="462" customFormat="1">
      <c r="B21" s="479">
        <v>22</v>
      </c>
      <c r="C21" s="615">
        <v>0</v>
      </c>
      <c r="D21" s="611">
        <v>1</v>
      </c>
      <c r="E21" s="615">
        <v>0</v>
      </c>
      <c r="F21" s="527" t="s">
        <v>619</v>
      </c>
      <c r="G21" s="529">
        <v>378290</v>
      </c>
      <c r="H21" s="522"/>
      <c r="I21" s="522"/>
      <c r="J21" s="528"/>
      <c r="K21" s="529"/>
      <c r="L21" s="529"/>
      <c r="M21" s="524"/>
      <c r="N21" s="465"/>
      <c r="O21" s="585">
        <v>4</v>
      </c>
      <c r="P21" s="465"/>
      <c r="Q21" s="524"/>
    </row>
    <row r="22" spans="2:17" s="462" customFormat="1">
      <c r="B22" s="479">
        <v>23</v>
      </c>
      <c r="C22" s="615">
        <v>0</v>
      </c>
      <c r="D22" s="611">
        <v>1</v>
      </c>
      <c r="E22" s="615">
        <v>0</v>
      </c>
      <c r="F22" s="527" t="s">
        <v>419</v>
      </c>
      <c r="G22" s="529">
        <v>192070</v>
      </c>
      <c r="H22" s="522"/>
      <c r="I22" s="527"/>
      <c r="J22" s="528"/>
      <c r="K22" s="529"/>
      <c r="L22" s="529"/>
      <c r="M22" s="524"/>
      <c r="N22" s="465"/>
      <c r="O22" s="585">
        <v>2</v>
      </c>
      <c r="P22" s="465"/>
      <c r="Q22" s="524"/>
    </row>
    <row r="23" spans="2:17" s="462" customFormat="1" ht="12.75">
      <c r="B23" s="479"/>
      <c r="C23" s="602"/>
      <c r="D23" s="478"/>
      <c r="E23" s="478"/>
      <c r="F23" s="531" t="s">
        <v>432</v>
      </c>
      <c r="G23" s="522"/>
      <c r="H23" s="527"/>
      <c r="I23" s="527"/>
      <c r="J23" s="528"/>
      <c r="K23" s="529"/>
      <c r="L23" s="529"/>
      <c r="M23" s="524"/>
      <c r="N23" s="465"/>
      <c r="O23" s="585"/>
      <c r="P23" s="465"/>
      <c r="Q23" s="524"/>
    </row>
    <row r="24" spans="2:17" s="462" customFormat="1">
      <c r="B24" s="479">
        <v>24</v>
      </c>
      <c r="C24" s="534">
        <v>0</v>
      </c>
      <c r="D24" s="617">
        <v>1</v>
      </c>
      <c r="E24" s="534">
        <v>0</v>
      </c>
      <c r="F24" s="465" t="s">
        <v>557</v>
      </c>
      <c r="G24" s="522">
        <v>3361850</v>
      </c>
      <c r="H24" s="465"/>
      <c r="I24" s="527"/>
      <c r="J24" s="528"/>
      <c r="K24" s="529"/>
      <c r="L24" s="529"/>
      <c r="M24" s="524"/>
      <c r="N24" s="465"/>
      <c r="O24" s="585">
        <v>15</v>
      </c>
      <c r="P24" s="465"/>
      <c r="Q24" s="524"/>
    </row>
    <row r="25" spans="2:17" s="462" customFormat="1">
      <c r="B25" s="479">
        <v>25</v>
      </c>
      <c r="C25" s="602">
        <v>1</v>
      </c>
      <c r="D25" s="617" t="s">
        <v>398</v>
      </c>
      <c r="E25" s="602">
        <v>1</v>
      </c>
      <c r="F25" s="527" t="s">
        <v>401</v>
      </c>
      <c r="G25" s="522"/>
      <c r="H25" s="522">
        <v>2661000</v>
      </c>
      <c r="I25" s="522">
        <v>812280</v>
      </c>
      <c r="J25" s="523">
        <f>SUM(H25:I25)</f>
        <v>3473280</v>
      </c>
      <c r="K25" s="522">
        <v>3098570</v>
      </c>
      <c r="L25" s="529">
        <v>1894640</v>
      </c>
      <c r="M25" s="524">
        <f>SUM(K25:L25)</f>
        <v>4993210</v>
      </c>
      <c r="N25" s="465"/>
      <c r="O25" s="585">
        <v>13</v>
      </c>
      <c r="P25" s="465"/>
      <c r="Q25" s="524"/>
    </row>
    <row r="26" spans="2:17" s="462" customFormat="1">
      <c r="B26" s="479">
        <v>26</v>
      </c>
      <c r="C26" s="534">
        <v>0</v>
      </c>
      <c r="D26" s="616">
        <v>1</v>
      </c>
      <c r="E26" s="534">
        <v>0</v>
      </c>
      <c r="F26" s="527" t="s">
        <v>624</v>
      </c>
      <c r="G26" s="522">
        <v>1917480</v>
      </c>
      <c r="H26" s="522"/>
      <c r="I26" s="527"/>
      <c r="J26" s="528"/>
      <c r="K26" s="529"/>
      <c r="L26" s="529"/>
      <c r="M26" s="524"/>
      <c r="N26" s="465"/>
      <c r="O26" s="585"/>
      <c r="P26" s="465"/>
      <c r="Q26" s="524"/>
    </row>
    <row r="27" spans="2:17" s="462" customFormat="1" ht="12.75">
      <c r="B27" s="479"/>
      <c r="C27" s="478"/>
      <c r="D27" s="478"/>
      <c r="E27" s="478"/>
      <c r="F27" s="531" t="s">
        <v>433</v>
      </c>
      <c r="G27" s="522"/>
      <c r="H27" s="527"/>
      <c r="I27" s="527"/>
      <c r="J27" s="528"/>
      <c r="K27" s="533"/>
      <c r="L27" s="529"/>
      <c r="M27" s="524"/>
      <c r="N27" s="465"/>
      <c r="O27" s="585"/>
      <c r="P27" s="465"/>
      <c r="Q27" s="524"/>
    </row>
    <row r="28" spans="2:17" s="462" customFormat="1">
      <c r="B28" s="479">
        <v>27</v>
      </c>
      <c r="C28" s="534">
        <v>0</v>
      </c>
      <c r="D28" s="617" t="s">
        <v>398</v>
      </c>
      <c r="E28" s="602"/>
      <c r="F28" s="527" t="s">
        <v>434</v>
      </c>
      <c r="G28" s="522"/>
      <c r="H28" s="522"/>
      <c r="I28" s="526"/>
      <c r="J28" s="523">
        <f>SUM(H28:I28)</f>
        <v>0</v>
      </c>
      <c r="K28" s="522"/>
      <c r="L28" s="526"/>
      <c r="M28" s="522">
        <f t="shared" ref="M28:M29" si="2">SUM(K28:L28)</f>
        <v>0</v>
      </c>
      <c r="N28" s="465"/>
      <c r="O28" s="585">
        <v>16</v>
      </c>
      <c r="P28" s="465"/>
      <c r="Q28" s="524"/>
    </row>
    <row r="29" spans="2:17" s="462" customFormat="1">
      <c r="B29" s="479">
        <v>28</v>
      </c>
      <c r="C29" s="534">
        <v>0</v>
      </c>
      <c r="D29" s="617"/>
      <c r="E29" s="602">
        <v>1</v>
      </c>
      <c r="F29" s="527" t="s">
        <v>750</v>
      </c>
      <c r="G29" s="522"/>
      <c r="K29" s="522">
        <v>3098570</v>
      </c>
      <c r="L29" s="526">
        <v>1894640</v>
      </c>
      <c r="M29" s="522">
        <f t="shared" si="2"/>
        <v>4993210</v>
      </c>
      <c r="N29" s="465"/>
      <c r="O29" s="585"/>
      <c r="P29" s="465"/>
      <c r="Q29" s="524"/>
    </row>
    <row r="30" spans="2:17" s="462" customFormat="1">
      <c r="B30" s="479">
        <v>29</v>
      </c>
      <c r="C30" s="602">
        <v>1</v>
      </c>
      <c r="D30" s="617" t="s">
        <v>398</v>
      </c>
      <c r="E30" s="602"/>
      <c r="F30" s="527" t="s">
        <v>435</v>
      </c>
      <c r="G30" s="522"/>
      <c r="H30" s="522">
        <v>2661000</v>
      </c>
      <c r="I30" s="522">
        <v>812280</v>
      </c>
      <c r="J30" s="523">
        <f>SUM(H30:I30)</f>
        <v>3473280</v>
      </c>
      <c r="K30" s="533"/>
      <c r="L30" s="529"/>
      <c r="M30" s="524">
        <f>SUM(K30:L30)</f>
        <v>0</v>
      </c>
      <c r="N30" s="465"/>
      <c r="O30" s="585">
        <v>12</v>
      </c>
      <c r="P30" s="465"/>
      <c r="Q30" s="524"/>
    </row>
    <row r="31" spans="2:17" s="462" customFormat="1" ht="12.75">
      <c r="B31" s="551" t="s">
        <v>129</v>
      </c>
      <c r="C31" s="618">
        <f>SUM(C9:C30)</f>
        <v>4</v>
      </c>
      <c r="D31" s="618">
        <f t="shared" ref="D31" si="3">SUM(D9:D30)</f>
        <v>15</v>
      </c>
      <c r="E31" s="618">
        <f>SUM(E9:E30)</f>
        <v>4</v>
      </c>
      <c r="F31" s="618"/>
      <c r="G31" s="564">
        <f>SUM(G9:G30)</f>
        <v>32302670</v>
      </c>
      <c r="H31" s="564">
        <f t="shared" ref="H31:M31" si="4">SUM(H9:H30)</f>
        <v>11574580</v>
      </c>
      <c r="I31" s="564">
        <f t="shared" si="4"/>
        <v>3249410</v>
      </c>
      <c r="J31" s="564">
        <f t="shared" si="4"/>
        <v>14823990</v>
      </c>
      <c r="K31" s="564">
        <f t="shared" si="4"/>
        <v>13607320</v>
      </c>
      <c r="L31" s="564">
        <f t="shared" si="4"/>
        <v>9051900</v>
      </c>
      <c r="M31" s="564">
        <f t="shared" si="4"/>
        <v>22659220</v>
      </c>
      <c r="N31" s="524"/>
      <c r="O31" s="465"/>
      <c r="P31" s="524"/>
      <c r="Q31" s="465"/>
    </row>
    <row r="32" spans="2:17" s="462" customFormat="1" ht="12.75">
      <c r="B32" s="456"/>
      <c r="C32" s="457"/>
      <c r="D32" s="457"/>
      <c r="E32" s="458"/>
      <c r="F32" s="458"/>
      <c r="G32" s="458"/>
      <c r="H32" s="458"/>
      <c r="I32" s="459"/>
      <c r="J32" s="506"/>
      <c r="K32" s="460"/>
      <c r="L32" s="461"/>
      <c r="N32" s="461"/>
      <c r="P32" s="461"/>
    </row>
    <row r="33" spans="2:17" s="462" customFormat="1" ht="12.75">
      <c r="B33" s="456"/>
      <c r="C33" s="457"/>
      <c r="D33" s="457"/>
      <c r="E33" s="457"/>
      <c r="F33" s="458"/>
      <c r="H33" s="458"/>
      <c r="J33" s="459"/>
      <c r="K33" s="506"/>
      <c r="L33" s="460"/>
      <c r="M33" s="461"/>
      <c r="O33" s="461"/>
      <c r="Q33" s="461"/>
    </row>
    <row r="34" spans="2:17" s="462" customFormat="1" ht="12.75">
      <c r="B34" s="456"/>
      <c r="C34" s="457"/>
      <c r="D34" s="457"/>
      <c r="E34" s="457"/>
      <c r="F34" s="458"/>
      <c r="G34" s="458"/>
      <c r="H34" s="458"/>
      <c r="I34" s="458"/>
      <c r="J34" s="459"/>
      <c r="K34" s="506"/>
      <c r="L34" s="460"/>
      <c r="M34" s="461"/>
      <c r="O34" s="461"/>
      <c r="Q34" s="461"/>
    </row>
    <row r="35" spans="2:17" s="462" customFormat="1" ht="12.75">
      <c r="B35" s="456"/>
      <c r="C35" s="457"/>
      <c r="D35" s="457"/>
      <c r="E35" s="457"/>
      <c r="F35" s="458"/>
      <c r="G35" s="458"/>
      <c r="H35" s="458"/>
      <c r="I35" s="458"/>
      <c r="J35" s="459"/>
      <c r="K35" s="506"/>
      <c r="L35" s="460"/>
      <c r="M35" s="461"/>
      <c r="O35" s="461"/>
      <c r="Q35" s="461"/>
    </row>
    <row r="36" spans="2:17" s="462" customFormat="1">
      <c r="B36" s="456"/>
      <c r="C36" s="457"/>
      <c r="D36" s="457"/>
      <c r="E36" s="457"/>
      <c r="F36" s="458"/>
      <c r="G36" s="458"/>
      <c r="H36" s="1240">
        <v>14</v>
      </c>
      <c r="I36" s="1240"/>
      <c r="J36" s="459"/>
      <c r="K36" s="506"/>
      <c r="L36" s="460"/>
      <c r="M36" s="461"/>
      <c r="O36" s="461"/>
      <c r="Q36" s="461"/>
    </row>
    <row r="37" spans="2:17" s="504" customFormat="1" ht="12.75">
      <c r="B37" s="456"/>
      <c r="C37" s="457"/>
      <c r="D37" s="457"/>
      <c r="E37" s="457"/>
      <c r="F37" s="458"/>
      <c r="G37" s="458"/>
      <c r="H37" s="458"/>
      <c r="I37" s="458"/>
      <c r="J37" s="459"/>
      <c r="K37" s="506"/>
      <c r="L37" s="460"/>
      <c r="M37" s="461"/>
      <c r="N37" s="462"/>
      <c r="O37" s="461"/>
      <c r="Q37" s="461"/>
    </row>
    <row r="38" spans="2:17" s="504" customFormat="1" ht="12.75">
      <c r="B38" s="456"/>
      <c r="C38" s="457"/>
      <c r="D38" s="457"/>
      <c r="E38" s="457"/>
      <c r="F38" s="458"/>
      <c r="G38" s="458"/>
      <c r="H38" s="458"/>
      <c r="I38" s="458"/>
      <c r="J38" s="459"/>
      <c r="K38" s="506"/>
      <c r="L38" s="460"/>
      <c r="M38" s="461"/>
      <c r="N38" s="462"/>
      <c r="O38" s="461"/>
      <c r="Q38" s="461"/>
    </row>
    <row r="39" spans="2:17" s="504" customFormat="1" ht="12.75">
      <c r="B39" s="456"/>
      <c r="C39" s="457"/>
      <c r="D39" s="457"/>
      <c r="E39" s="462"/>
      <c r="F39" s="458"/>
      <c r="G39" s="458"/>
      <c r="H39" s="458"/>
      <c r="I39" s="458"/>
      <c r="J39" s="459"/>
      <c r="K39" s="506"/>
      <c r="L39" s="460"/>
      <c r="M39" s="460"/>
      <c r="N39" s="462"/>
      <c r="O39" s="460"/>
      <c r="Q39" s="460"/>
    </row>
    <row r="40" spans="2:17" s="504" customFormat="1" ht="12.75">
      <c r="B40" s="456"/>
      <c r="C40" s="457"/>
      <c r="D40" s="457"/>
      <c r="E40" s="462"/>
      <c r="F40" s="458"/>
      <c r="G40" s="458"/>
      <c r="H40" s="458"/>
      <c r="I40" s="458"/>
      <c r="J40" s="459"/>
      <c r="K40" s="506"/>
      <c r="L40" s="460"/>
      <c r="M40" s="460"/>
      <c r="N40" s="462"/>
      <c r="O40" s="460"/>
      <c r="Q40" s="460"/>
    </row>
    <row r="41" spans="2:17" s="504" customFormat="1" ht="12.75">
      <c r="B41" s="507"/>
      <c r="C41" s="507"/>
      <c r="D41" s="507"/>
      <c r="E41" s="507"/>
      <c r="J41" s="508"/>
      <c r="K41" s="508"/>
      <c r="L41" s="508"/>
      <c r="M41" s="508"/>
      <c r="O41" s="508"/>
      <c r="Q41" s="508"/>
    </row>
    <row r="42" spans="2:17" s="504" customFormat="1" ht="12.75">
      <c r="B42" s="507"/>
      <c r="C42" s="507"/>
      <c r="D42" s="507"/>
      <c r="E42" s="507"/>
      <c r="J42" s="508"/>
      <c r="K42" s="508"/>
      <c r="L42" s="508"/>
      <c r="M42" s="508"/>
      <c r="O42" s="508"/>
      <c r="Q42" s="508"/>
    </row>
    <row r="43" spans="2:17">
      <c r="B43" s="509"/>
      <c r="C43" s="510"/>
      <c r="D43" s="510"/>
      <c r="E43" s="510"/>
      <c r="F43" s="511"/>
      <c r="G43" s="511"/>
      <c r="H43" s="511"/>
      <c r="I43" s="511"/>
      <c r="J43" s="512"/>
      <c r="K43" s="513"/>
      <c r="L43" s="512"/>
      <c r="M43" s="512"/>
      <c r="N43" s="514"/>
      <c r="O43" s="512"/>
      <c r="Q43" s="512"/>
    </row>
    <row r="44" spans="2:17">
      <c r="E44" s="514"/>
      <c r="J44" s="515"/>
      <c r="K44" s="515"/>
      <c r="M44" s="500"/>
    </row>
    <row r="45" spans="2:17">
      <c r="B45" s="516" t="s">
        <v>360</v>
      </c>
      <c r="J45" s="515"/>
      <c r="K45" s="515"/>
      <c r="M45" s="500"/>
    </row>
  </sheetData>
  <mergeCells count="15">
    <mergeCell ref="H36:I36"/>
    <mergeCell ref="B2:Q2"/>
    <mergeCell ref="B3:Q3"/>
    <mergeCell ref="F4:J4"/>
    <mergeCell ref="B5:Q5"/>
    <mergeCell ref="B6:B8"/>
    <mergeCell ref="C6:C8"/>
    <mergeCell ref="D6:D8"/>
    <mergeCell ref="E6:E8"/>
    <mergeCell ref="F6:F8"/>
    <mergeCell ref="G6:G7"/>
    <mergeCell ref="H6:J6"/>
    <mergeCell ref="K6:M6"/>
    <mergeCell ref="O6:O8"/>
    <mergeCell ref="Q6:Q8"/>
  </mergeCells>
  <pageMargins left="1" right="0.5" top="0.2" bottom="0.2" header="0.3" footer="0.3"/>
  <pageSetup paperSize="5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AQ19"/>
  <sheetViews>
    <sheetView showGridLines="0" workbookViewId="0">
      <pane ySplit="5" topLeftCell="A8" activePane="bottomLeft" state="frozen"/>
      <selection activeCell="F15" sqref="F15"/>
      <selection pane="bottomLeft" activeCell="B22" sqref="B22"/>
    </sheetView>
  </sheetViews>
  <sheetFormatPr defaultRowHeight="15"/>
  <cols>
    <col min="1" max="1" width="1.85546875" customWidth="1"/>
    <col min="2" max="2" width="51.42578125" style="1" customWidth="1"/>
    <col min="3" max="3" width="42.140625" style="1" bestFit="1" customWidth="1"/>
    <col min="4" max="4" width="27.85546875" style="1" customWidth="1"/>
    <col min="5" max="5" width="43" style="1" customWidth="1"/>
    <col min="6" max="6" width="24.28515625" style="2" customWidth="1"/>
    <col min="7" max="8" width="24.28515625" style="59" hidden="1" customWidth="1"/>
    <col min="11" max="11" width="15" bestFit="1" customWidth="1"/>
    <col min="12" max="13" width="12.140625" bestFit="1" customWidth="1"/>
  </cols>
  <sheetData>
    <row r="1" spans="2:43" ht="16.5">
      <c r="B1" s="58"/>
      <c r="C1"/>
      <c r="D1" s="162"/>
      <c r="E1" s="163"/>
      <c r="F1" s="164"/>
    </row>
    <row r="2" spans="2:43">
      <c r="B2"/>
      <c r="C2"/>
      <c r="D2"/>
      <c r="E2"/>
      <c r="F2" s="59"/>
    </row>
    <row r="3" spans="2:43" ht="38.25" thickBot="1">
      <c r="B3" s="60" t="s">
        <v>227</v>
      </c>
      <c r="C3" s="61"/>
      <c r="D3" s="61"/>
      <c r="E3" s="61"/>
      <c r="F3" s="62"/>
      <c r="G3" s="62"/>
      <c r="H3" s="62"/>
      <c r="AO3" s="191"/>
      <c r="AP3" s="191"/>
      <c r="AQ3" s="191"/>
    </row>
    <row r="4" spans="2:43" ht="16.5" thickTop="1" thickBot="1">
      <c r="F4" s="166">
        <v>2019</v>
      </c>
      <c r="G4" s="166">
        <v>2020</v>
      </c>
      <c r="H4" s="166">
        <v>2021</v>
      </c>
    </row>
    <row r="5" spans="2:43" ht="15.75" thickTop="1">
      <c r="B5" s="1" t="s">
        <v>85</v>
      </c>
      <c r="C5" s="1" t="s">
        <v>126</v>
      </c>
      <c r="D5" s="1" t="s">
        <v>107</v>
      </c>
      <c r="E5" s="1" t="s">
        <v>127</v>
      </c>
      <c r="F5" s="12" t="s">
        <v>128</v>
      </c>
      <c r="G5" s="172" t="s">
        <v>266</v>
      </c>
      <c r="H5" s="172" t="s">
        <v>267</v>
      </c>
    </row>
    <row r="6" spans="2:43">
      <c r="B6" s="1" t="s">
        <v>259</v>
      </c>
      <c r="C6" s="1" t="s">
        <v>72</v>
      </c>
      <c r="D6" s="1" t="s">
        <v>110</v>
      </c>
      <c r="E6" s="1" t="s">
        <v>114</v>
      </c>
      <c r="F6" s="2">
        <f>TotalOverallPersonnelWithPromot!N30</f>
        <v>164391810</v>
      </c>
      <c r="G6" s="171"/>
      <c r="H6" s="171"/>
    </row>
    <row r="7" spans="2:43">
      <c r="B7" s="450" t="s">
        <v>259</v>
      </c>
      <c r="C7" s="450" t="s">
        <v>72</v>
      </c>
      <c r="D7" s="450" t="s">
        <v>111</v>
      </c>
      <c r="E7" s="450" t="s">
        <v>117</v>
      </c>
      <c r="F7" s="451">
        <f>TotalOverallPersonnelWithPromot!M37</f>
        <v>9438085</v>
      </c>
      <c r="G7" s="451"/>
      <c r="H7" s="451"/>
    </row>
    <row r="8" spans="2:43">
      <c r="B8" s="173"/>
      <c r="C8" s="173"/>
      <c r="D8" s="173"/>
      <c r="E8" s="173"/>
      <c r="F8" s="174"/>
      <c r="G8" s="174"/>
      <c r="H8" s="174"/>
    </row>
    <row r="19" spans="3:3">
      <c r="C19" s="335"/>
    </row>
  </sheetData>
  <dataValidations count="7">
    <dataValidation type="list" allowBlank="1" showInputMessage="1" showErrorMessage="1" sqref="B6:B7">
      <formula1>IF(C6="",MTSSSectors,INDIRECT("FakeRange"))</formula1>
    </dataValidation>
    <dataValidation type="list" allowBlank="1" showInputMessage="1" showErrorMessage="1" sqref="D6:D7">
      <formula1>IF(E6="",PERSONNEL,INDIRECT("FakeRange"))</formula1>
    </dataValidation>
    <dataValidation type="list" allowBlank="1" showInputMessage="1" showErrorMessage="1" sqref="C6:C7 E6:E7">
      <formula1>INDIRECT(B6)</formula1>
    </dataValidation>
    <dataValidation type="custom" showInputMessage="1" showErrorMessage="1" errorTitle="Sealing AMOUNT" error="Your data entry has exceeded your SEALING figure, adjust!" promptTitle="Personnel" prompt="Type in your Personnel AMOUNT" sqref="F503:F507">
      <formula1>SUM($F$6:$F$502)&lt;=$AO$3</formula1>
    </dataValidation>
    <dataValidation type="custom" allowBlank="1" showInputMessage="1" showErrorMessage="1" errorTitle="Sealing AMOUNT" error="Your data entry has exceeded your SEALING figure, adjust!" promptTitle="Personnel" prompt="Type in your Personnel AMOUNT" sqref="F6:F502">
      <formula1>SUM($F$6:$F$502)&lt;=$AO$3</formula1>
    </dataValidation>
    <dataValidation type="custom" allowBlank="1" showInputMessage="1" showErrorMessage="1" errorTitle="Sealing AMOUNT" error="Your data entry has exceeded your SEALING figure, adjust!" promptTitle="Personnel" prompt="Type in your Personnel AMOUNT" sqref="G6:G502">
      <formula1>SUM($F$6:$F$502)&lt;=$AP$3</formula1>
    </dataValidation>
    <dataValidation type="custom" allowBlank="1" showInputMessage="1" showErrorMessage="1" errorTitle="Sealing AMOUNT" error="Your data entry has exceeded your SEALING figure, adjust!" promptTitle="Personnel" prompt="Type in your Personnel AMOUNT" sqref="H6:H502">
      <formula1>SUM($F$6:$F$502)&lt;=$AQ$3</formula1>
    </dataValidation>
  </dataValidations>
  <pageMargins left="1.2" right="0.2" top="0.75" bottom="0.75" header="0.3" footer="0.3"/>
  <pageSetup paperSize="5" scale="80" orientation="landscape" r:id="rId1"/>
  <colBreaks count="1" manualBreakCount="1">
    <brk id="8" max="1048575" man="1"/>
  </colBreaks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>
  <dimension ref="B2:R19"/>
  <sheetViews>
    <sheetView view="pageBreakPreview" zoomScale="60" workbookViewId="0">
      <selection activeCell="I18" sqref="I18"/>
    </sheetView>
  </sheetViews>
  <sheetFormatPr defaultRowHeight="15"/>
  <cols>
    <col min="1" max="1" width="9.140625" style="452"/>
    <col min="2" max="2" width="6.85546875" style="500" customWidth="1"/>
    <col min="3" max="3" width="14.7109375" style="452" customWidth="1"/>
    <col min="4" max="4" width="11.7109375" style="452" customWidth="1"/>
    <col min="5" max="5" width="2.7109375" style="452" hidden="1" customWidth="1"/>
    <col min="6" max="6" width="15" style="452" customWidth="1"/>
    <col min="7" max="7" width="37.85546875" style="515" customWidth="1"/>
    <col min="8" max="8" width="36.5703125" style="515" bestFit="1" customWidth="1"/>
    <col min="9" max="9" width="19" style="515" bestFit="1" customWidth="1"/>
    <col min="10" max="10" width="19.42578125" style="515" bestFit="1" customWidth="1"/>
    <col min="11" max="11" width="19.140625" style="452" bestFit="1" customWidth="1"/>
    <col min="12" max="12" width="23.28515625" style="500" bestFit="1" customWidth="1"/>
    <col min="13" max="13" width="19" style="452" bestFit="1" customWidth="1"/>
    <col min="14" max="14" width="18.28515625" style="452" bestFit="1" customWidth="1"/>
    <col min="15" max="15" width="7.7109375" style="452" customWidth="1"/>
    <col min="16" max="16" width="7.7109375" style="536" customWidth="1"/>
    <col min="17" max="17" width="1.7109375" style="452" customWidth="1"/>
    <col min="18" max="257" width="9.140625" style="452"/>
    <col min="258" max="258" width="14.28515625" style="452" customWidth="1"/>
    <col min="259" max="259" width="10.7109375" style="452" customWidth="1"/>
    <col min="260" max="260" width="11.7109375" style="452" customWidth="1"/>
    <col min="261" max="261" width="12" style="452" customWidth="1"/>
    <col min="262" max="262" width="38.5703125" style="452" customWidth="1"/>
    <col min="263" max="263" width="17.85546875" style="452" customWidth="1"/>
    <col min="264" max="264" width="18" style="452" customWidth="1"/>
    <col min="265" max="265" width="17.85546875" style="452" customWidth="1"/>
    <col min="266" max="266" width="20" style="452" bestFit="1" customWidth="1"/>
    <col min="267" max="267" width="4" style="452" customWidth="1"/>
    <col min="268" max="268" width="8.5703125" style="452" customWidth="1"/>
    <col min="269" max="269" width="4" style="452" customWidth="1"/>
    <col min="270" max="270" width="17.42578125" style="452" customWidth="1"/>
    <col min="271" max="271" width="3.5703125" style="452" customWidth="1"/>
    <col min="272" max="272" width="18.85546875" style="452" customWidth="1"/>
    <col min="273" max="513" width="9.140625" style="452"/>
    <col min="514" max="514" width="14.28515625" style="452" customWidth="1"/>
    <col min="515" max="515" width="10.7109375" style="452" customWidth="1"/>
    <col min="516" max="516" width="11.7109375" style="452" customWidth="1"/>
    <col min="517" max="517" width="12" style="452" customWidth="1"/>
    <col min="518" max="518" width="38.5703125" style="452" customWidth="1"/>
    <col min="519" max="519" width="17.85546875" style="452" customWidth="1"/>
    <col min="520" max="520" width="18" style="452" customWidth="1"/>
    <col min="521" max="521" width="17.85546875" style="452" customWidth="1"/>
    <col min="522" max="522" width="20" style="452" bestFit="1" customWidth="1"/>
    <col min="523" max="523" width="4" style="452" customWidth="1"/>
    <col min="524" max="524" width="8.5703125" style="452" customWidth="1"/>
    <col min="525" max="525" width="4" style="452" customWidth="1"/>
    <col min="526" max="526" width="17.42578125" style="452" customWidth="1"/>
    <col min="527" max="527" width="3.5703125" style="452" customWidth="1"/>
    <col min="528" max="528" width="18.85546875" style="452" customWidth="1"/>
    <col min="529" max="769" width="9.140625" style="452"/>
    <col min="770" max="770" width="14.28515625" style="452" customWidth="1"/>
    <col min="771" max="771" width="10.7109375" style="452" customWidth="1"/>
    <col min="772" max="772" width="11.7109375" style="452" customWidth="1"/>
    <col min="773" max="773" width="12" style="452" customWidth="1"/>
    <col min="774" max="774" width="38.5703125" style="452" customWidth="1"/>
    <col min="775" max="775" width="17.85546875" style="452" customWidth="1"/>
    <col min="776" max="776" width="18" style="452" customWidth="1"/>
    <col min="777" max="777" width="17.85546875" style="452" customWidth="1"/>
    <col min="778" max="778" width="20" style="452" bestFit="1" customWidth="1"/>
    <col min="779" max="779" width="4" style="452" customWidth="1"/>
    <col min="780" max="780" width="8.5703125" style="452" customWidth="1"/>
    <col min="781" max="781" width="4" style="452" customWidth="1"/>
    <col min="782" max="782" width="17.42578125" style="452" customWidth="1"/>
    <col min="783" max="783" width="3.5703125" style="452" customWidth="1"/>
    <col min="784" max="784" width="18.85546875" style="452" customWidth="1"/>
    <col min="785" max="1025" width="9.140625" style="452"/>
    <col min="1026" max="1026" width="14.28515625" style="452" customWidth="1"/>
    <col min="1027" max="1027" width="10.7109375" style="452" customWidth="1"/>
    <col min="1028" max="1028" width="11.7109375" style="452" customWidth="1"/>
    <col min="1029" max="1029" width="12" style="452" customWidth="1"/>
    <col min="1030" max="1030" width="38.5703125" style="452" customWidth="1"/>
    <col min="1031" max="1031" width="17.85546875" style="452" customWidth="1"/>
    <col min="1032" max="1032" width="18" style="452" customWidth="1"/>
    <col min="1033" max="1033" width="17.85546875" style="452" customWidth="1"/>
    <col min="1034" max="1034" width="20" style="452" bestFit="1" customWidth="1"/>
    <col min="1035" max="1035" width="4" style="452" customWidth="1"/>
    <col min="1036" max="1036" width="8.5703125" style="452" customWidth="1"/>
    <col min="1037" max="1037" width="4" style="452" customWidth="1"/>
    <col min="1038" max="1038" width="17.42578125" style="452" customWidth="1"/>
    <col min="1039" max="1039" width="3.5703125" style="452" customWidth="1"/>
    <col min="1040" max="1040" width="18.85546875" style="452" customWidth="1"/>
    <col min="1041" max="1281" width="9.140625" style="452"/>
    <col min="1282" max="1282" width="14.28515625" style="452" customWidth="1"/>
    <col min="1283" max="1283" width="10.7109375" style="452" customWidth="1"/>
    <col min="1284" max="1284" width="11.7109375" style="452" customWidth="1"/>
    <col min="1285" max="1285" width="12" style="452" customWidth="1"/>
    <col min="1286" max="1286" width="38.5703125" style="452" customWidth="1"/>
    <col min="1287" max="1287" width="17.85546875" style="452" customWidth="1"/>
    <col min="1288" max="1288" width="18" style="452" customWidth="1"/>
    <col min="1289" max="1289" width="17.85546875" style="452" customWidth="1"/>
    <col min="1290" max="1290" width="20" style="452" bestFit="1" customWidth="1"/>
    <col min="1291" max="1291" width="4" style="452" customWidth="1"/>
    <col min="1292" max="1292" width="8.5703125" style="452" customWidth="1"/>
    <col min="1293" max="1293" width="4" style="452" customWidth="1"/>
    <col min="1294" max="1294" width="17.42578125" style="452" customWidth="1"/>
    <col min="1295" max="1295" width="3.5703125" style="452" customWidth="1"/>
    <col min="1296" max="1296" width="18.85546875" style="452" customWidth="1"/>
    <col min="1297" max="1537" width="9.140625" style="452"/>
    <col min="1538" max="1538" width="14.28515625" style="452" customWidth="1"/>
    <col min="1539" max="1539" width="10.7109375" style="452" customWidth="1"/>
    <col min="1540" max="1540" width="11.7109375" style="452" customWidth="1"/>
    <col min="1541" max="1541" width="12" style="452" customWidth="1"/>
    <col min="1542" max="1542" width="38.5703125" style="452" customWidth="1"/>
    <col min="1543" max="1543" width="17.85546875" style="452" customWidth="1"/>
    <col min="1544" max="1544" width="18" style="452" customWidth="1"/>
    <col min="1545" max="1545" width="17.85546875" style="452" customWidth="1"/>
    <col min="1546" max="1546" width="20" style="452" bestFit="1" customWidth="1"/>
    <col min="1547" max="1547" width="4" style="452" customWidth="1"/>
    <col min="1548" max="1548" width="8.5703125" style="452" customWidth="1"/>
    <col min="1549" max="1549" width="4" style="452" customWidth="1"/>
    <col min="1550" max="1550" width="17.42578125" style="452" customWidth="1"/>
    <col min="1551" max="1551" width="3.5703125" style="452" customWidth="1"/>
    <col min="1552" max="1552" width="18.85546875" style="452" customWidth="1"/>
    <col min="1553" max="1793" width="9.140625" style="452"/>
    <col min="1794" max="1794" width="14.28515625" style="452" customWidth="1"/>
    <col min="1795" max="1795" width="10.7109375" style="452" customWidth="1"/>
    <col min="1796" max="1796" width="11.7109375" style="452" customWidth="1"/>
    <col min="1797" max="1797" width="12" style="452" customWidth="1"/>
    <col min="1798" max="1798" width="38.5703125" style="452" customWidth="1"/>
    <col min="1799" max="1799" width="17.85546875" style="452" customWidth="1"/>
    <col min="1800" max="1800" width="18" style="452" customWidth="1"/>
    <col min="1801" max="1801" width="17.85546875" style="452" customWidth="1"/>
    <col min="1802" max="1802" width="20" style="452" bestFit="1" customWidth="1"/>
    <col min="1803" max="1803" width="4" style="452" customWidth="1"/>
    <col min="1804" max="1804" width="8.5703125" style="452" customWidth="1"/>
    <col min="1805" max="1805" width="4" style="452" customWidth="1"/>
    <col min="1806" max="1806" width="17.42578125" style="452" customWidth="1"/>
    <col min="1807" max="1807" width="3.5703125" style="452" customWidth="1"/>
    <col min="1808" max="1808" width="18.85546875" style="452" customWidth="1"/>
    <col min="1809" max="2049" width="9.140625" style="452"/>
    <col min="2050" max="2050" width="14.28515625" style="452" customWidth="1"/>
    <col min="2051" max="2051" width="10.7109375" style="452" customWidth="1"/>
    <col min="2052" max="2052" width="11.7109375" style="452" customWidth="1"/>
    <col min="2053" max="2053" width="12" style="452" customWidth="1"/>
    <col min="2054" max="2054" width="38.5703125" style="452" customWidth="1"/>
    <col min="2055" max="2055" width="17.85546875" style="452" customWidth="1"/>
    <col min="2056" max="2056" width="18" style="452" customWidth="1"/>
    <col min="2057" max="2057" width="17.85546875" style="452" customWidth="1"/>
    <col min="2058" max="2058" width="20" style="452" bestFit="1" customWidth="1"/>
    <col min="2059" max="2059" width="4" style="452" customWidth="1"/>
    <col min="2060" max="2060" width="8.5703125" style="452" customWidth="1"/>
    <col min="2061" max="2061" width="4" style="452" customWidth="1"/>
    <col min="2062" max="2062" width="17.42578125" style="452" customWidth="1"/>
    <col min="2063" max="2063" width="3.5703125" style="452" customWidth="1"/>
    <col min="2064" max="2064" width="18.85546875" style="452" customWidth="1"/>
    <col min="2065" max="2305" width="9.140625" style="452"/>
    <col min="2306" max="2306" width="14.28515625" style="452" customWidth="1"/>
    <col min="2307" max="2307" width="10.7109375" style="452" customWidth="1"/>
    <col min="2308" max="2308" width="11.7109375" style="452" customWidth="1"/>
    <col min="2309" max="2309" width="12" style="452" customWidth="1"/>
    <col min="2310" max="2310" width="38.5703125" style="452" customWidth="1"/>
    <col min="2311" max="2311" width="17.85546875" style="452" customWidth="1"/>
    <col min="2312" max="2312" width="18" style="452" customWidth="1"/>
    <col min="2313" max="2313" width="17.85546875" style="452" customWidth="1"/>
    <col min="2314" max="2314" width="20" style="452" bestFit="1" customWidth="1"/>
    <col min="2315" max="2315" width="4" style="452" customWidth="1"/>
    <col min="2316" max="2316" width="8.5703125" style="452" customWidth="1"/>
    <col min="2317" max="2317" width="4" style="452" customWidth="1"/>
    <col min="2318" max="2318" width="17.42578125" style="452" customWidth="1"/>
    <col min="2319" max="2319" width="3.5703125" style="452" customWidth="1"/>
    <col min="2320" max="2320" width="18.85546875" style="452" customWidth="1"/>
    <col min="2321" max="2561" width="9.140625" style="452"/>
    <col min="2562" max="2562" width="14.28515625" style="452" customWidth="1"/>
    <col min="2563" max="2563" width="10.7109375" style="452" customWidth="1"/>
    <col min="2564" max="2564" width="11.7109375" style="452" customWidth="1"/>
    <col min="2565" max="2565" width="12" style="452" customWidth="1"/>
    <col min="2566" max="2566" width="38.5703125" style="452" customWidth="1"/>
    <col min="2567" max="2567" width="17.85546875" style="452" customWidth="1"/>
    <col min="2568" max="2568" width="18" style="452" customWidth="1"/>
    <col min="2569" max="2569" width="17.85546875" style="452" customWidth="1"/>
    <col min="2570" max="2570" width="20" style="452" bestFit="1" customWidth="1"/>
    <col min="2571" max="2571" width="4" style="452" customWidth="1"/>
    <col min="2572" max="2572" width="8.5703125" style="452" customWidth="1"/>
    <col min="2573" max="2573" width="4" style="452" customWidth="1"/>
    <col min="2574" max="2574" width="17.42578125" style="452" customWidth="1"/>
    <col min="2575" max="2575" width="3.5703125" style="452" customWidth="1"/>
    <col min="2576" max="2576" width="18.85546875" style="452" customWidth="1"/>
    <col min="2577" max="2817" width="9.140625" style="452"/>
    <col min="2818" max="2818" width="14.28515625" style="452" customWidth="1"/>
    <col min="2819" max="2819" width="10.7109375" style="452" customWidth="1"/>
    <col min="2820" max="2820" width="11.7109375" style="452" customWidth="1"/>
    <col min="2821" max="2821" width="12" style="452" customWidth="1"/>
    <col min="2822" max="2822" width="38.5703125" style="452" customWidth="1"/>
    <col min="2823" max="2823" width="17.85546875" style="452" customWidth="1"/>
    <col min="2824" max="2824" width="18" style="452" customWidth="1"/>
    <col min="2825" max="2825" width="17.85546875" style="452" customWidth="1"/>
    <col min="2826" max="2826" width="20" style="452" bestFit="1" customWidth="1"/>
    <col min="2827" max="2827" width="4" style="452" customWidth="1"/>
    <col min="2828" max="2828" width="8.5703125" style="452" customWidth="1"/>
    <col min="2829" max="2829" width="4" style="452" customWidth="1"/>
    <col min="2830" max="2830" width="17.42578125" style="452" customWidth="1"/>
    <col min="2831" max="2831" width="3.5703125" style="452" customWidth="1"/>
    <col min="2832" max="2832" width="18.85546875" style="452" customWidth="1"/>
    <col min="2833" max="3073" width="9.140625" style="452"/>
    <col min="3074" max="3074" width="14.28515625" style="452" customWidth="1"/>
    <col min="3075" max="3075" width="10.7109375" style="452" customWidth="1"/>
    <col min="3076" max="3076" width="11.7109375" style="452" customWidth="1"/>
    <col min="3077" max="3077" width="12" style="452" customWidth="1"/>
    <col min="3078" max="3078" width="38.5703125" style="452" customWidth="1"/>
    <col min="3079" max="3079" width="17.85546875" style="452" customWidth="1"/>
    <col min="3080" max="3080" width="18" style="452" customWidth="1"/>
    <col min="3081" max="3081" width="17.85546875" style="452" customWidth="1"/>
    <col min="3082" max="3082" width="20" style="452" bestFit="1" customWidth="1"/>
    <col min="3083" max="3083" width="4" style="452" customWidth="1"/>
    <col min="3084" max="3084" width="8.5703125" style="452" customWidth="1"/>
    <col min="3085" max="3085" width="4" style="452" customWidth="1"/>
    <col min="3086" max="3086" width="17.42578125" style="452" customWidth="1"/>
    <col min="3087" max="3087" width="3.5703125" style="452" customWidth="1"/>
    <col min="3088" max="3088" width="18.85546875" style="452" customWidth="1"/>
    <col min="3089" max="3329" width="9.140625" style="452"/>
    <col min="3330" max="3330" width="14.28515625" style="452" customWidth="1"/>
    <col min="3331" max="3331" width="10.7109375" style="452" customWidth="1"/>
    <col min="3332" max="3332" width="11.7109375" style="452" customWidth="1"/>
    <col min="3333" max="3333" width="12" style="452" customWidth="1"/>
    <col min="3334" max="3334" width="38.5703125" style="452" customWidth="1"/>
    <col min="3335" max="3335" width="17.85546875" style="452" customWidth="1"/>
    <col min="3336" max="3336" width="18" style="452" customWidth="1"/>
    <col min="3337" max="3337" width="17.85546875" style="452" customWidth="1"/>
    <col min="3338" max="3338" width="20" style="452" bestFit="1" customWidth="1"/>
    <col min="3339" max="3339" width="4" style="452" customWidth="1"/>
    <col min="3340" max="3340" width="8.5703125" style="452" customWidth="1"/>
    <col min="3341" max="3341" width="4" style="452" customWidth="1"/>
    <col min="3342" max="3342" width="17.42578125" style="452" customWidth="1"/>
    <col min="3343" max="3343" width="3.5703125" style="452" customWidth="1"/>
    <col min="3344" max="3344" width="18.85546875" style="452" customWidth="1"/>
    <col min="3345" max="3585" width="9.140625" style="452"/>
    <col min="3586" max="3586" width="14.28515625" style="452" customWidth="1"/>
    <col min="3587" max="3587" width="10.7109375" style="452" customWidth="1"/>
    <col min="3588" max="3588" width="11.7109375" style="452" customWidth="1"/>
    <col min="3589" max="3589" width="12" style="452" customWidth="1"/>
    <col min="3590" max="3590" width="38.5703125" style="452" customWidth="1"/>
    <col min="3591" max="3591" width="17.85546875" style="452" customWidth="1"/>
    <col min="3592" max="3592" width="18" style="452" customWidth="1"/>
    <col min="3593" max="3593" width="17.85546875" style="452" customWidth="1"/>
    <col min="3594" max="3594" width="20" style="452" bestFit="1" customWidth="1"/>
    <col min="3595" max="3595" width="4" style="452" customWidth="1"/>
    <col min="3596" max="3596" width="8.5703125" style="452" customWidth="1"/>
    <col min="3597" max="3597" width="4" style="452" customWidth="1"/>
    <col min="3598" max="3598" width="17.42578125" style="452" customWidth="1"/>
    <col min="3599" max="3599" width="3.5703125" style="452" customWidth="1"/>
    <col min="3600" max="3600" width="18.85546875" style="452" customWidth="1"/>
    <col min="3601" max="3841" width="9.140625" style="452"/>
    <col min="3842" max="3842" width="14.28515625" style="452" customWidth="1"/>
    <col min="3843" max="3843" width="10.7109375" style="452" customWidth="1"/>
    <col min="3844" max="3844" width="11.7109375" style="452" customWidth="1"/>
    <col min="3845" max="3845" width="12" style="452" customWidth="1"/>
    <col min="3846" max="3846" width="38.5703125" style="452" customWidth="1"/>
    <col min="3847" max="3847" width="17.85546875" style="452" customWidth="1"/>
    <col min="3848" max="3848" width="18" style="452" customWidth="1"/>
    <col min="3849" max="3849" width="17.85546875" style="452" customWidth="1"/>
    <col min="3850" max="3850" width="20" style="452" bestFit="1" customWidth="1"/>
    <col min="3851" max="3851" width="4" style="452" customWidth="1"/>
    <col min="3852" max="3852" width="8.5703125" style="452" customWidth="1"/>
    <col min="3853" max="3853" width="4" style="452" customWidth="1"/>
    <col min="3854" max="3854" width="17.42578125" style="452" customWidth="1"/>
    <col min="3855" max="3855" width="3.5703125" style="452" customWidth="1"/>
    <col min="3856" max="3856" width="18.85546875" style="452" customWidth="1"/>
    <col min="3857" max="4097" width="9.140625" style="452"/>
    <col min="4098" max="4098" width="14.28515625" style="452" customWidth="1"/>
    <col min="4099" max="4099" width="10.7109375" style="452" customWidth="1"/>
    <col min="4100" max="4100" width="11.7109375" style="452" customWidth="1"/>
    <col min="4101" max="4101" width="12" style="452" customWidth="1"/>
    <col min="4102" max="4102" width="38.5703125" style="452" customWidth="1"/>
    <col min="4103" max="4103" width="17.85546875" style="452" customWidth="1"/>
    <col min="4104" max="4104" width="18" style="452" customWidth="1"/>
    <col min="4105" max="4105" width="17.85546875" style="452" customWidth="1"/>
    <col min="4106" max="4106" width="20" style="452" bestFit="1" customWidth="1"/>
    <col min="4107" max="4107" width="4" style="452" customWidth="1"/>
    <col min="4108" max="4108" width="8.5703125" style="452" customWidth="1"/>
    <col min="4109" max="4109" width="4" style="452" customWidth="1"/>
    <col min="4110" max="4110" width="17.42578125" style="452" customWidth="1"/>
    <col min="4111" max="4111" width="3.5703125" style="452" customWidth="1"/>
    <col min="4112" max="4112" width="18.85546875" style="452" customWidth="1"/>
    <col min="4113" max="4353" width="9.140625" style="452"/>
    <col min="4354" max="4354" width="14.28515625" style="452" customWidth="1"/>
    <col min="4355" max="4355" width="10.7109375" style="452" customWidth="1"/>
    <col min="4356" max="4356" width="11.7109375" style="452" customWidth="1"/>
    <col min="4357" max="4357" width="12" style="452" customWidth="1"/>
    <col min="4358" max="4358" width="38.5703125" style="452" customWidth="1"/>
    <col min="4359" max="4359" width="17.85546875" style="452" customWidth="1"/>
    <col min="4360" max="4360" width="18" style="452" customWidth="1"/>
    <col min="4361" max="4361" width="17.85546875" style="452" customWidth="1"/>
    <col min="4362" max="4362" width="20" style="452" bestFit="1" customWidth="1"/>
    <col min="4363" max="4363" width="4" style="452" customWidth="1"/>
    <col min="4364" max="4364" width="8.5703125" style="452" customWidth="1"/>
    <col min="4365" max="4365" width="4" style="452" customWidth="1"/>
    <col min="4366" max="4366" width="17.42578125" style="452" customWidth="1"/>
    <col min="4367" max="4367" width="3.5703125" style="452" customWidth="1"/>
    <col min="4368" max="4368" width="18.85546875" style="452" customWidth="1"/>
    <col min="4369" max="4609" width="9.140625" style="452"/>
    <col min="4610" max="4610" width="14.28515625" style="452" customWidth="1"/>
    <col min="4611" max="4611" width="10.7109375" style="452" customWidth="1"/>
    <col min="4612" max="4612" width="11.7109375" style="452" customWidth="1"/>
    <col min="4613" max="4613" width="12" style="452" customWidth="1"/>
    <col min="4614" max="4614" width="38.5703125" style="452" customWidth="1"/>
    <col min="4615" max="4615" width="17.85546875" style="452" customWidth="1"/>
    <col min="4616" max="4616" width="18" style="452" customWidth="1"/>
    <col min="4617" max="4617" width="17.85546875" style="452" customWidth="1"/>
    <col min="4618" max="4618" width="20" style="452" bestFit="1" customWidth="1"/>
    <col min="4619" max="4619" width="4" style="452" customWidth="1"/>
    <col min="4620" max="4620" width="8.5703125" style="452" customWidth="1"/>
    <col min="4621" max="4621" width="4" style="452" customWidth="1"/>
    <col min="4622" max="4622" width="17.42578125" style="452" customWidth="1"/>
    <col min="4623" max="4623" width="3.5703125" style="452" customWidth="1"/>
    <col min="4624" max="4624" width="18.85546875" style="452" customWidth="1"/>
    <col min="4625" max="4865" width="9.140625" style="452"/>
    <col min="4866" max="4866" width="14.28515625" style="452" customWidth="1"/>
    <col min="4867" max="4867" width="10.7109375" style="452" customWidth="1"/>
    <col min="4868" max="4868" width="11.7109375" style="452" customWidth="1"/>
    <col min="4869" max="4869" width="12" style="452" customWidth="1"/>
    <col min="4870" max="4870" width="38.5703125" style="452" customWidth="1"/>
    <col min="4871" max="4871" width="17.85546875" style="452" customWidth="1"/>
    <col min="4872" max="4872" width="18" style="452" customWidth="1"/>
    <col min="4873" max="4873" width="17.85546875" style="452" customWidth="1"/>
    <col min="4874" max="4874" width="20" style="452" bestFit="1" customWidth="1"/>
    <col min="4875" max="4875" width="4" style="452" customWidth="1"/>
    <col min="4876" max="4876" width="8.5703125" style="452" customWidth="1"/>
    <col min="4877" max="4877" width="4" style="452" customWidth="1"/>
    <col min="4878" max="4878" width="17.42578125" style="452" customWidth="1"/>
    <col min="4879" max="4879" width="3.5703125" style="452" customWidth="1"/>
    <col min="4880" max="4880" width="18.85546875" style="452" customWidth="1"/>
    <col min="4881" max="5121" width="9.140625" style="452"/>
    <col min="5122" max="5122" width="14.28515625" style="452" customWidth="1"/>
    <col min="5123" max="5123" width="10.7109375" style="452" customWidth="1"/>
    <col min="5124" max="5124" width="11.7109375" style="452" customWidth="1"/>
    <col min="5125" max="5125" width="12" style="452" customWidth="1"/>
    <col min="5126" max="5126" width="38.5703125" style="452" customWidth="1"/>
    <col min="5127" max="5127" width="17.85546875" style="452" customWidth="1"/>
    <col min="5128" max="5128" width="18" style="452" customWidth="1"/>
    <col min="5129" max="5129" width="17.85546875" style="452" customWidth="1"/>
    <col min="5130" max="5130" width="20" style="452" bestFit="1" customWidth="1"/>
    <col min="5131" max="5131" width="4" style="452" customWidth="1"/>
    <col min="5132" max="5132" width="8.5703125" style="452" customWidth="1"/>
    <col min="5133" max="5133" width="4" style="452" customWidth="1"/>
    <col min="5134" max="5134" width="17.42578125" style="452" customWidth="1"/>
    <col min="5135" max="5135" width="3.5703125" style="452" customWidth="1"/>
    <col min="5136" max="5136" width="18.85546875" style="452" customWidth="1"/>
    <col min="5137" max="5377" width="9.140625" style="452"/>
    <col min="5378" max="5378" width="14.28515625" style="452" customWidth="1"/>
    <col min="5379" max="5379" width="10.7109375" style="452" customWidth="1"/>
    <col min="5380" max="5380" width="11.7109375" style="452" customWidth="1"/>
    <col min="5381" max="5381" width="12" style="452" customWidth="1"/>
    <col min="5382" max="5382" width="38.5703125" style="452" customWidth="1"/>
    <col min="5383" max="5383" width="17.85546875" style="452" customWidth="1"/>
    <col min="5384" max="5384" width="18" style="452" customWidth="1"/>
    <col min="5385" max="5385" width="17.85546875" style="452" customWidth="1"/>
    <col min="5386" max="5386" width="20" style="452" bestFit="1" customWidth="1"/>
    <col min="5387" max="5387" width="4" style="452" customWidth="1"/>
    <col min="5388" max="5388" width="8.5703125" style="452" customWidth="1"/>
    <col min="5389" max="5389" width="4" style="452" customWidth="1"/>
    <col min="5390" max="5390" width="17.42578125" style="452" customWidth="1"/>
    <col min="5391" max="5391" width="3.5703125" style="452" customWidth="1"/>
    <col min="5392" max="5392" width="18.85546875" style="452" customWidth="1"/>
    <col min="5393" max="5633" width="9.140625" style="452"/>
    <col min="5634" max="5634" width="14.28515625" style="452" customWidth="1"/>
    <col min="5635" max="5635" width="10.7109375" style="452" customWidth="1"/>
    <col min="5636" max="5636" width="11.7109375" style="452" customWidth="1"/>
    <col min="5637" max="5637" width="12" style="452" customWidth="1"/>
    <col min="5638" max="5638" width="38.5703125" style="452" customWidth="1"/>
    <col min="5639" max="5639" width="17.85546875" style="452" customWidth="1"/>
    <col min="5640" max="5640" width="18" style="452" customWidth="1"/>
    <col min="5641" max="5641" width="17.85546875" style="452" customWidth="1"/>
    <col min="5642" max="5642" width="20" style="452" bestFit="1" customWidth="1"/>
    <col min="5643" max="5643" width="4" style="452" customWidth="1"/>
    <col min="5644" max="5644" width="8.5703125" style="452" customWidth="1"/>
    <col min="5645" max="5645" width="4" style="452" customWidth="1"/>
    <col min="5646" max="5646" width="17.42578125" style="452" customWidth="1"/>
    <col min="5647" max="5647" width="3.5703125" style="452" customWidth="1"/>
    <col min="5648" max="5648" width="18.85546875" style="452" customWidth="1"/>
    <col min="5649" max="5889" width="9.140625" style="452"/>
    <col min="5890" max="5890" width="14.28515625" style="452" customWidth="1"/>
    <col min="5891" max="5891" width="10.7109375" style="452" customWidth="1"/>
    <col min="5892" max="5892" width="11.7109375" style="452" customWidth="1"/>
    <col min="5893" max="5893" width="12" style="452" customWidth="1"/>
    <col min="5894" max="5894" width="38.5703125" style="452" customWidth="1"/>
    <col min="5895" max="5895" width="17.85546875" style="452" customWidth="1"/>
    <col min="5896" max="5896" width="18" style="452" customWidth="1"/>
    <col min="5897" max="5897" width="17.85546875" style="452" customWidth="1"/>
    <col min="5898" max="5898" width="20" style="452" bestFit="1" customWidth="1"/>
    <col min="5899" max="5899" width="4" style="452" customWidth="1"/>
    <col min="5900" max="5900" width="8.5703125" style="452" customWidth="1"/>
    <col min="5901" max="5901" width="4" style="452" customWidth="1"/>
    <col min="5902" max="5902" width="17.42578125" style="452" customWidth="1"/>
    <col min="5903" max="5903" width="3.5703125" style="452" customWidth="1"/>
    <col min="5904" max="5904" width="18.85546875" style="452" customWidth="1"/>
    <col min="5905" max="6145" width="9.140625" style="452"/>
    <col min="6146" max="6146" width="14.28515625" style="452" customWidth="1"/>
    <col min="6147" max="6147" width="10.7109375" style="452" customWidth="1"/>
    <col min="6148" max="6148" width="11.7109375" style="452" customWidth="1"/>
    <col min="6149" max="6149" width="12" style="452" customWidth="1"/>
    <col min="6150" max="6150" width="38.5703125" style="452" customWidth="1"/>
    <col min="6151" max="6151" width="17.85546875" style="452" customWidth="1"/>
    <col min="6152" max="6152" width="18" style="452" customWidth="1"/>
    <col min="6153" max="6153" width="17.85546875" style="452" customWidth="1"/>
    <col min="6154" max="6154" width="20" style="452" bestFit="1" customWidth="1"/>
    <col min="6155" max="6155" width="4" style="452" customWidth="1"/>
    <col min="6156" max="6156" width="8.5703125" style="452" customWidth="1"/>
    <col min="6157" max="6157" width="4" style="452" customWidth="1"/>
    <col min="6158" max="6158" width="17.42578125" style="452" customWidth="1"/>
    <col min="6159" max="6159" width="3.5703125" style="452" customWidth="1"/>
    <col min="6160" max="6160" width="18.85546875" style="452" customWidth="1"/>
    <col min="6161" max="6401" width="9.140625" style="452"/>
    <col min="6402" max="6402" width="14.28515625" style="452" customWidth="1"/>
    <col min="6403" max="6403" width="10.7109375" style="452" customWidth="1"/>
    <col min="6404" max="6404" width="11.7109375" style="452" customWidth="1"/>
    <col min="6405" max="6405" width="12" style="452" customWidth="1"/>
    <col min="6406" max="6406" width="38.5703125" style="452" customWidth="1"/>
    <col min="6407" max="6407" width="17.85546875" style="452" customWidth="1"/>
    <col min="6408" max="6408" width="18" style="452" customWidth="1"/>
    <col min="6409" max="6409" width="17.85546875" style="452" customWidth="1"/>
    <col min="6410" max="6410" width="20" style="452" bestFit="1" customWidth="1"/>
    <col min="6411" max="6411" width="4" style="452" customWidth="1"/>
    <col min="6412" max="6412" width="8.5703125" style="452" customWidth="1"/>
    <col min="6413" max="6413" width="4" style="452" customWidth="1"/>
    <col min="6414" max="6414" width="17.42578125" style="452" customWidth="1"/>
    <col min="6415" max="6415" width="3.5703125" style="452" customWidth="1"/>
    <col min="6416" max="6416" width="18.85546875" style="452" customWidth="1"/>
    <col min="6417" max="6657" width="9.140625" style="452"/>
    <col min="6658" max="6658" width="14.28515625" style="452" customWidth="1"/>
    <col min="6659" max="6659" width="10.7109375" style="452" customWidth="1"/>
    <col min="6660" max="6660" width="11.7109375" style="452" customWidth="1"/>
    <col min="6661" max="6661" width="12" style="452" customWidth="1"/>
    <col min="6662" max="6662" width="38.5703125" style="452" customWidth="1"/>
    <col min="6663" max="6663" width="17.85546875" style="452" customWidth="1"/>
    <col min="6664" max="6664" width="18" style="452" customWidth="1"/>
    <col min="6665" max="6665" width="17.85546875" style="452" customWidth="1"/>
    <col min="6666" max="6666" width="20" style="452" bestFit="1" customWidth="1"/>
    <col min="6667" max="6667" width="4" style="452" customWidth="1"/>
    <col min="6668" max="6668" width="8.5703125" style="452" customWidth="1"/>
    <col min="6669" max="6669" width="4" style="452" customWidth="1"/>
    <col min="6670" max="6670" width="17.42578125" style="452" customWidth="1"/>
    <col min="6671" max="6671" width="3.5703125" style="452" customWidth="1"/>
    <col min="6672" max="6672" width="18.85546875" style="452" customWidth="1"/>
    <col min="6673" max="6913" width="9.140625" style="452"/>
    <col min="6914" max="6914" width="14.28515625" style="452" customWidth="1"/>
    <col min="6915" max="6915" width="10.7109375" style="452" customWidth="1"/>
    <col min="6916" max="6916" width="11.7109375" style="452" customWidth="1"/>
    <col min="6917" max="6917" width="12" style="452" customWidth="1"/>
    <col min="6918" max="6918" width="38.5703125" style="452" customWidth="1"/>
    <col min="6919" max="6919" width="17.85546875" style="452" customWidth="1"/>
    <col min="6920" max="6920" width="18" style="452" customWidth="1"/>
    <col min="6921" max="6921" width="17.85546875" style="452" customWidth="1"/>
    <col min="6922" max="6922" width="20" style="452" bestFit="1" customWidth="1"/>
    <col min="6923" max="6923" width="4" style="452" customWidth="1"/>
    <col min="6924" max="6924" width="8.5703125" style="452" customWidth="1"/>
    <col min="6925" max="6925" width="4" style="452" customWidth="1"/>
    <col min="6926" max="6926" width="17.42578125" style="452" customWidth="1"/>
    <col min="6927" max="6927" width="3.5703125" style="452" customWidth="1"/>
    <col min="6928" max="6928" width="18.85546875" style="452" customWidth="1"/>
    <col min="6929" max="7169" width="9.140625" style="452"/>
    <col min="7170" max="7170" width="14.28515625" style="452" customWidth="1"/>
    <col min="7171" max="7171" width="10.7109375" style="452" customWidth="1"/>
    <col min="7172" max="7172" width="11.7109375" style="452" customWidth="1"/>
    <col min="7173" max="7173" width="12" style="452" customWidth="1"/>
    <col min="7174" max="7174" width="38.5703125" style="452" customWidth="1"/>
    <col min="7175" max="7175" width="17.85546875" style="452" customWidth="1"/>
    <col min="7176" max="7176" width="18" style="452" customWidth="1"/>
    <col min="7177" max="7177" width="17.85546875" style="452" customWidth="1"/>
    <col min="7178" max="7178" width="20" style="452" bestFit="1" customWidth="1"/>
    <col min="7179" max="7179" width="4" style="452" customWidth="1"/>
    <col min="7180" max="7180" width="8.5703125" style="452" customWidth="1"/>
    <col min="7181" max="7181" width="4" style="452" customWidth="1"/>
    <col min="7182" max="7182" width="17.42578125" style="452" customWidth="1"/>
    <col min="7183" max="7183" width="3.5703125" style="452" customWidth="1"/>
    <col min="7184" max="7184" width="18.85546875" style="452" customWidth="1"/>
    <col min="7185" max="7425" width="9.140625" style="452"/>
    <col min="7426" max="7426" width="14.28515625" style="452" customWidth="1"/>
    <col min="7427" max="7427" width="10.7109375" style="452" customWidth="1"/>
    <col min="7428" max="7428" width="11.7109375" style="452" customWidth="1"/>
    <col min="7429" max="7429" width="12" style="452" customWidth="1"/>
    <col min="7430" max="7430" width="38.5703125" style="452" customWidth="1"/>
    <col min="7431" max="7431" width="17.85546875" style="452" customWidth="1"/>
    <col min="7432" max="7432" width="18" style="452" customWidth="1"/>
    <col min="7433" max="7433" width="17.85546875" style="452" customWidth="1"/>
    <col min="7434" max="7434" width="20" style="452" bestFit="1" customWidth="1"/>
    <col min="7435" max="7435" width="4" style="452" customWidth="1"/>
    <col min="7436" max="7436" width="8.5703125" style="452" customWidth="1"/>
    <col min="7437" max="7437" width="4" style="452" customWidth="1"/>
    <col min="7438" max="7438" width="17.42578125" style="452" customWidth="1"/>
    <col min="7439" max="7439" width="3.5703125" style="452" customWidth="1"/>
    <col min="7440" max="7440" width="18.85546875" style="452" customWidth="1"/>
    <col min="7441" max="7681" width="9.140625" style="452"/>
    <col min="7682" max="7682" width="14.28515625" style="452" customWidth="1"/>
    <col min="7683" max="7683" width="10.7109375" style="452" customWidth="1"/>
    <col min="7684" max="7684" width="11.7109375" style="452" customWidth="1"/>
    <col min="7685" max="7685" width="12" style="452" customWidth="1"/>
    <col min="7686" max="7686" width="38.5703125" style="452" customWidth="1"/>
    <col min="7687" max="7687" width="17.85546875" style="452" customWidth="1"/>
    <col min="7688" max="7688" width="18" style="452" customWidth="1"/>
    <col min="7689" max="7689" width="17.85546875" style="452" customWidth="1"/>
    <col min="7690" max="7690" width="20" style="452" bestFit="1" customWidth="1"/>
    <col min="7691" max="7691" width="4" style="452" customWidth="1"/>
    <col min="7692" max="7692" width="8.5703125" style="452" customWidth="1"/>
    <col min="7693" max="7693" width="4" style="452" customWidth="1"/>
    <col min="7694" max="7694" width="17.42578125" style="452" customWidth="1"/>
    <col min="7695" max="7695" width="3.5703125" style="452" customWidth="1"/>
    <col min="7696" max="7696" width="18.85546875" style="452" customWidth="1"/>
    <col min="7697" max="7937" width="9.140625" style="452"/>
    <col min="7938" max="7938" width="14.28515625" style="452" customWidth="1"/>
    <col min="7939" max="7939" width="10.7109375" style="452" customWidth="1"/>
    <col min="7940" max="7940" width="11.7109375" style="452" customWidth="1"/>
    <col min="7941" max="7941" width="12" style="452" customWidth="1"/>
    <col min="7942" max="7942" width="38.5703125" style="452" customWidth="1"/>
    <col min="7943" max="7943" width="17.85546875" style="452" customWidth="1"/>
    <col min="7944" max="7944" width="18" style="452" customWidth="1"/>
    <col min="7945" max="7945" width="17.85546875" style="452" customWidth="1"/>
    <col min="7946" max="7946" width="20" style="452" bestFit="1" customWidth="1"/>
    <col min="7947" max="7947" width="4" style="452" customWidth="1"/>
    <col min="7948" max="7948" width="8.5703125" style="452" customWidth="1"/>
    <col min="7949" max="7949" width="4" style="452" customWidth="1"/>
    <col min="7950" max="7950" width="17.42578125" style="452" customWidth="1"/>
    <col min="7951" max="7951" width="3.5703125" style="452" customWidth="1"/>
    <col min="7952" max="7952" width="18.85546875" style="452" customWidth="1"/>
    <col min="7953" max="8193" width="9.140625" style="452"/>
    <col min="8194" max="8194" width="14.28515625" style="452" customWidth="1"/>
    <col min="8195" max="8195" width="10.7109375" style="452" customWidth="1"/>
    <col min="8196" max="8196" width="11.7109375" style="452" customWidth="1"/>
    <col min="8197" max="8197" width="12" style="452" customWidth="1"/>
    <col min="8198" max="8198" width="38.5703125" style="452" customWidth="1"/>
    <col min="8199" max="8199" width="17.85546875" style="452" customWidth="1"/>
    <col min="8200" max="8200" width="18" style="452" customWidth="1"/>
    <col min="8201" max="8201" width="17.85546875" style="452" customWidth="1"/>
    <col min="8202" max="8202" width="20" style="452" bestFit="1" customWidth="1"/>
    <col min="8203" max="8203" width="4" style="452" customWidth="1"/>
    <col min="8204" max="8204" width="8.5703125" style="452" customWidth="1"/>
    <col min="8205" max="8205" width="4" style="452" customWidth="1"/>
    <col min="8206" max="8206" width="17.42578125" style="452" customWidth="1"/>
    <col min="8207" max="8207" width="3.5703125" style="452" customWidth="1"/>
    <col min="8208" max="8208" width="18.85546875" style="452" customWidth="1"/>
    <col min="8209" max="8449" width="9.140625" style="452"/>
    <col min="8450" max="8450" width="14.28515625" style="452" customWidth="1"/>
    <col min="8451" max="8451" width="10.7109375" style="452" customWidth="1"/>
    <col min="8452" max="8452" width="11.7109375" style="452" customWidth="1"/>
    <col min="8453" max="8453" width="12" style="452" customWidth="1"/>
    <col min="8454" max="8454" width="38.5703125" style="452" customWidth="1"/>
    <col min="8455" max="8455" width="17.85546875" style="452" customWidth="1"/>
    <col min="8456" max="8456" width="18" style="452" customWidth="1"/>
    <col min="8457" max="8457" width="17.85546875" style="452" customWidth="1"/>
    <col min="8458" max="8458" width="20" style="452" bestFit="1" customWidth="1"/>
    <col min="8459" max="8459" width="4" style="452" customWidth="1"/>
    <col min="8460" max="8460" width="8.5703125" style="452" customWidth="1"/>
    <col min="8461" max="8461" width="4" style="452" customWidth="1"/>
    <col min="8462" max="8462" width="17.42578125" style="452" customWidth="1"/>
    <col min="8463" max="8463" width="3.5703125" style="452" customWidth="1"/>
    <col min="8464" max="8464" width="18.85546875" style="452" customWidth="1"/>
    <col min="8465" max="8705" width="9.140625" style="452"/>
    <col min="8706" max="8706" width="14.28515625" style="452" customWidth="1"/>
    <col min="8707" max="8707" width="10.7109375" style="452" customWidth="1"/>
    <col min="8708" max="8708" width="11.7109375" style="452" customWidth="1"/>
    <col min="8709" max="8709" width="12" style="452" customWidth="1"/>
    <col min="8710" max="8710" width="38.5703125" style="452" customWidth="1"/>
    <col min="8711" max="8711" width="17.85546875" style="452" customWidth="1"/>
    <col min="8712" max="8712" width="18" style="452" customWidth="1"/>
    <col min="8713" max="8713" width="17.85546875" style="452" customWidth="1"/>
    <col min="8714" max="8714" width="20" style="452" bestFit="1" customWidth="1"/>
    <col min="8715" max="8715" width="4" style="452" customWidth="1"/>
    <col min="8716" max="8716" width="8.5703125" style="452" customWidth="1"/>
    <col min="8717" max="8717" width="4" style="452" customWidth="1"/>
    <col min="8718" max="8718" width="17.42578125" style="452" customWidth="1"/>
    <col min="8719" max="8719" width="3.5703125" style="452" customWidth="1"/>
    <col min="8720" max="8720" width="18.85546875" style="452" customWidth="1"/>
    <col min="8721" max="8961" width="9.140625" style="452"/>
    <col min="8962" max="8962" width="14.28515625" style="452" customWidth="1"/>
    <col min="8963" max="8963" width="10.7109375" style="452" customWidth="1"/>
    <col min="8964" max="8964" width="11.7109375" style="452" customWidth="1"/>
    <col min="8965" max="8965" width="12" style="452" customWidth="1"/>
    <col min="8966" max="8966" width="38.5703125" style="452" customWidth="1"/>
    <col min="8967" max="8967" width="17.85546875" style="452" customWidth="1"/>
    <col min="8968" max="8968" width="18" style="452" customWidth="1"/>
    <col min="8969" max="8969" width="17.85546875" style="452" customWidth="1"/>
    <col min="8970" max="8970" width="20" style="452" bestFit="1" customWidth="1"/>
    <col min="8971" max="8971" width="4" style="452" customWidth="1"/>
    <col min="8972" max="8972" width="8.5703125" style="452" customWidth="1"/>
    <col min="8973" max="8973" width="4" style="452" customWidth="1"/>
    <col min="8974" max="8974" width="17.42578125" style="452" customWidth="1"/>
    <col min="8975" max="8975" width="3.5703125" style="452" customWidth="1"/>
    <col min="8976" max="8976" width="18.85546875" style="452" customWidth="1"/>
    <col min="8977" max="9217" width="9.140625" style="452"/>
    <col min="9218" max="9218" width="14.28515625" style="452" customWidth="1"/>
    <col min="9219" max="9219" width="10.7109375" style="452" customWidth="1"/>
    <col min="9220" max="9220" width="11.7109375" style="452" customWidth="1"/>
    <col min="9221" max="9221" width="12" style="452" customWidth="1"/>
    <col min="9222" max="9222" width="38.5703125" style="452" customWidth="1"/>
    <col min="9223" max="9223" width="17.85546875" style="452" customWidth="1"/>
    <col min="9224" max="9224" width="18" style="452" customWidth="1"/>
    <col min="9225" max="9225" width="17.85546875" style="452" customWidth="1"/>
    <col min="9226" max="9226" width="20" style="452" bestFit="1" customWidth="1"/>
    <col min="9227" max="9227" width="4" style="452" customWidth="1"/>
    <col min="9228" max="9228" width="8.5703125" style="452" customWidth="1"/>
    <col min="9229" max="9229" width="4" style="452" customWidth="1"/>
    <col min="9230" max="9230" width="17.42578125" style="452" customWidth="1"/>
    <col min="9231" max="9231" width="3.5703125" style="452" customWidth="1"/>
    <col min="9232" max="9232" width="18.85546875" style="452" customWidth="1"/>
    <col min="9233" max="9473" width="9.140625" style="452"/>
    <col min="9474" max="9474" width="14.28515625" style="452" customWidth="1"/>
    <col min="9475" max="9475" width="10.7109375" style="452" customWidth="1"/>
    <col min="9476" max="9476" width="11.7109375" style="452" customWidth="1"/>
    <col min="9477" max="9477" width="12" style="452" customWidth="1"/>
    <col min="9478" max="9478" width="38.5703125" style="452" customWidth="1"/>
    <col min="9479" max="9479" width="17.85546875" style="452" customWidth="1"/>
    <col min="9480" max="9480" width="18" style="452" customWidth="1"/>
    <col min="9481" max="9481" width="17.85546875" style="452" customWidth="1"/>
    <col min="9482" max="9482" width="20" style="452" bestFit="1" customWidth="1"/>
    <col min="9483" max="9483" width="4" style="452" customWidth="1"/>
    <col min="9484" max="9484" width="8.5703125" style="452" customWidth="1"/>
    <col min="9485" max="9485" width="4" style="452" customWidth="1"/>
    <col min="9486" max="9486" width="17.42578125" style="452" customWidth="1"/>
    <col min="9487" max="9487" width="3.5703125" style="452" customWidth="1"/>
    <col min="9488" max="9488" width="18.85546875" style="452" customWidth="1"/>
    <col min="9489" max="9729" width="9.140625" style="452"/>
    <col min="9730" max="9730" width="14.28515625" style="452" customWidth="1"/>
    <col min="9731" max="9731" width="10.7109375" style="452" customWidth="1"/>
    <col min="9732" max="9732" width="11.7109375" style="452" customWidth="1"/>
    <col min="9733" max="9733" width="12" style="452" customWidth="1"/>
    <col min="9734" max="9734" width="38.5703125" style="452" customWidth="1"/>
    <col min="9735" max="9735" width="17.85546875" style="452" customWidth="1"/>
    <col min="9736" max="9736" width="18" style="452" customWidth="1"/>
    <col min="9737" max="9737" width="17.85546875" style="452" customWidth="1"/>
    <col min="9738" max="9738" width="20" style="452" bestFit="1" customWidth="1"/>
    <col min="9739" max="9739" width="4" style="452" customWidth="1"/>
    <col min="9740" max="9740" width="8.5703125" style="452" customWidth="1"/>
    <col min="9741" max="9741" width="4" style="452" customWidth="1"/>
    <col min="9742" max="9742" width="17.42578125" style="452" customWidth="1"/>
    <col min="9743" max="9743" width="3.5703125" style="452" customWidth="1"/>
    <col min="9744" max="9744" width="18.85546875" style="452" customWidth="1"/>
    <col min="9745" max="9985" width="9.140625" style="452"/>
    <col min="9986" max="9986" width="14.28515625" style="452" customWidth="1"/>
    <col min="9987" max="9987" width="10.7109375" style="452" customWidth="1"/>
    <col min="9988" max="9988" width="11.7109375" style="452" customWidth="1"/>
    <col min="9989" max="9989" width="12" style="452" customWidth="1"/>
    <col min="9990" max="9990" width="38.5703125" style="452" customWidth="1"/>
    <col min="9991" max="9991" width="17.85546875" style="452" customWidth="1"/>
    <col min="9992" max="9992" width="18" style="452" customWidth="1"/>
    <col min="9993" max="9993" width="17.85546875" style="452" customWidth="1"/>
    <col min="9994" max="9994" width="20" style="452" bestFit="1" customWidth="1"/>
    <col min="9995" max="9995" width="4" style="452" customWidth="1"/>
    <col min="9996" max="9996" width="8.5703125" style="452" customWidth="1"/>
    <col min="9997" max="9997" width="4" style="452" customWidth="1"/>
    <col min="9998" max="9998" width="17.42578125" style="452" customWidth="1"/>
    <col min="9999" max="9999" width="3.5703125" style="452" customWidth="1"/>
    <col min="10000" max="10000" width="18.85546875" style="452" customWidth="1"/>
    <col min="10001" max="10241" width="9.140625" style="452"/>
    <col min="10242" max="10242" width="14.28515625" style="452" customWidth="1"/>
    <col min="10243" max="10243" width="10.7109375" style="452" customWidth="1"/>
    <col min="10244" max="10244" width="11.7109375" style="452" customWidth="1"/>
    <col min="10245" max="10245" width="12" style="452" customWidth="1"/>
    <col min="10246" max="10246" width="38.5703125" style="452" customWidth="1"/>
    <col min="10247" max="10247" width="17.85546875" style="452" customWidth="1"/>
    <col min="10248" max="10248" width="18" style="452" customWidth="1"/>
    <col min="10249" max="10249" width="17.85546875" style="452" customWidth="1"/>
    <col min="10250" max="10250" width="20" style="452" bestFit="1" customWidth="1"/>
    <col min="10251" max="10251" width="4" style="452" customWidth="1"/>
    <col min="10252" max="10252" width="8.5703125" style="452" customWidth="1"/>
    <col min="10253" max="10253" width="4" style="452" customWidth="1"/>
    <col min="10254" max="10254" width="17.42578125" style="452" customWidth="1"/>
    <col min="10255" max="10255" width="3.5703125" style="452" customWidth="1"/>
    <col min="10256" max="10256" width="18.85546875" style="452" customWidth="1"/>
    <col min="10257" max="10497" width="9.140625" style="452"/>
    <col min="10498" max="10498" width="14.28515625" style="452" customWidth="1"/>
    <col min="10499" max="10499" width="10.7109375" style="452" customWidth="1"/>
    <col min="10500" max="10500" width="11.7109375" style="452" customWidth="1"/>
    <col min="10501" max="10501" width="12" style="452" customWidth="1"/>
    <col min="10502" max="10502" width="38.5703125" style="452" customWidth="1"/>
    <col min="10503" max="10503" width="17.85546875" style="452" customWidth="1"/>
    <col min="10504" max="10504" width="18" style="452" customWidth="1"/>
    <col min="10505" max="10505" width="17.85546875" style="452" customWidth="1"/>
    <col min="10506" max="10506" width="20" style="452" bestFit="1" customWidth="1"/>
    <col min="10507" max="10507" width="4" style="452" customWidth="1"/>
    <col min="10508" max="10508" width="8.5703125" style="452" customWidth="1"/>
    <col min="10509" max="10509" width="4" style="452" customWidth="1"/>
    <col min="10510" max="10510" width="17.42578125" style="452" customWidth="1"/>
    <col min="10511" max="10511" width="3.5703125" style="452" customWidth="1"/>
    <col min="10512" max="10512" width="18.85546875" style="452" customWidth="1"/>
    <col min="10513" max="10753" width="9.140625" style="452"/>
    <col min="10754" max="10754" width="14.28515625" style="452" customWidth="1"/>
    <col min="10755" max="10755" width="10.7109375" style="452" customWidth="1"/>
    <col min="10756" max="10756" width="11.7109375" style="452" customWidth="1"/>
    <col min="10757" max="10757" width="12" style="452" customWidth="1"/>
    <col min="10758" max="10758" width="38.5703125" style="452" customWidth="1"/>
    <col min="10759" max="10759" width="17.85546875" style="452" customWidth="1"/>
    <col min="10760" max="10760" width="18" style="452" customWidth="1"/>
    <col min="10761" max="10761" width="17.85546875" style="452" customWidth="1"/>
    <col min="10762" max="10762" width="20" style="452" bestFit="1" customWidth="1"/>
    <col min="10763" max="10763" width="4" style="452" customWidth="1"/>
    <col min="10764" max="10764" width="8.5703125" style="452" customWidth="1"/>
    <col min="10765" max="10765" width="4" style="452" customWidth="1"/>
    <col min="10766" max="10766" width="17.42578125" style="452" customWidth="1"/>
    <col min="10767" max="10767" width="3.5703125" style="452" customWidth="1"/>
    <col min="10768" max="10768" width="18.85546875" style="452" customWidth="1"/>
    <col min="10769" max="11009" width="9.140625" style="452"/>
    <col min="11010" max="11010" width="14.28515625" style="452" customWidth="1"/>
    <col min="11011" max="11011" width="10.7109375" style="452" customWidth="1"/>
    <col min="11012" max="11012" width="11.7109375" style="452" customWidth="1"/>
    <col min="11013" max="11013" width="12" style="452" customWidth="1"/>
    <col min="11014" max="11014" width="38.5703125" style="452" customWidth="1"/>
    <col min="11015" max="11015" width="17.85546875" style="452" customWidth="1"/>
    <col min="11016" max="11016" width="18" style="452" customWidth="1"/>
    <col min="11017" max="11017" width="17.85546875" style="452" customWidth="1"/>
    <col min="11018" max="11018" width="20" style="452" bestFit="1" customWidth="1"/>
    <col min="11019" max="11019" width="4" style="452" customWidth="1"/>
    <col min="11020" max="11020" width="8.5703125" style="452" customWidth="1"/>
    <col min="11021" max="11021" width="4" style="452" customWidth="1"/>
    <col min="11022" max="11022" width="17.42578125" style="452" customWidth="1"/>
    <col min="11023" max="11023" width="3.5703125" style="452" customWidth="1"/>
    <col min="11024" max="11024" width="18.85546875" style="452" customWidth="1"/>
    <col min="11025" max="11265" width="9.140625" style="452"/>
    <col min="11266" max="11266" width="14.28515625" style="452" customWidth="1"/>
    <col min="11267" max="11267" width="10.7109375" style="452" customWidth="1"/>
    <col min="11268" max="11268" width="11.7109375" style="452" customWidth="1"/>
    <col min="11269" max="11269" width="12" style="452" customWidth="1"/>
    <col min="11270" max="11270" width="38.5703125" style="452" customWidth="1"/>
    <col min="11271" max="11271" width="17.85546875" style="452" customWidth="1"/>
    <col min="11272" max="11272" width="18" style="452" customWidth="1"/>
    <col min="11273" max="11273" width="17.85546875" style="452" customWidth="1"/>
    <col min="11274" max="11274" width="20" style="452" bestFit="1" customWidth="1"/>
    <col min="11275" max="11275" width="4" style="452" customWidth="1"/>
    <col min="11276" max="11276" width="8.5703125" style="452" customWidth="1"/>
    <col min="11277" max="11277" width="4" style="452" customWidth="1"/>
    <col min="11278" max="11278" width="17.42578125" style="452" customWidth="1"/>
    <col min="11279" max="11279" width="3.5703125" style="452" customWidth="1"/>
    <col min="11280" max="11280" width="18.85546875" style="452" customWidth="1"/>
    <col min="11281" max="11521" width="9.140625" style="452"/>
    <col min="11522" max="11522" width="14.28515625" style="452" customWidth="1"/>
    <col min="11523" max="11523" width="10.7109375" style="452" customWidth="1"/>
    <col min="11524" max="11524" width="11.7109375" style="452" customWidth="1"/>
    <col min="11525" max="11525" width="12" style="452" customWidth="1"/>
    <col min="11526" max="11526" width="38.5703125" style="452" customWidth="1"/>
    <col min="11527" max="11527" width="17.85546875" style="452" customWidth="1"/>
    <col min="11528" max="11528" width="18" style="452" customWidth="1"/>
    <col min="11529" max="11529" width="17.85546875" style="452" customWidth="1"/>
    <col min="11530" max="11530" width="20" style="452" bestFit="1" customWidth="1"/>
    <col min="11531" max="11531" width="4" style="452" customWidth="1"/>
    <col min="11532" max="11532" width="8.5703125" style="452" customWidth="1"/>
    <col min="11533" max="11533" width="4" style="452" customWidth="1"/>
    <col min="11534" max="11534" width="17.42578125" style="452" customWidth="1"/>
    <col min="11535" max="11535" width="3.5703125" style="452" customWidth="1"/>
    <col min="11536" max="11536" width="18.85546875" style="452" customWidth="1"/>
    <col min="11537" max="11777" width="9.140625" style="452"/>
    <col min="11778" max="11778" width="14.28515625" style="452" customWidth="1"/>
    <col min="11779" max="11779" width="10.7109375" style="452" customWidth="1"/>
    <col min="11780" max="11780" width="11.7109375" style="452" customWidth="1"/>
    <col min="11781" max="11781" width="12" style="452" customWidth="1"/>
    <col min="11782" max="11782" width="38.5703125" style="452" customWidth="1"/>
    <col min="11783" max="11783" width="17.85546875" style="452" customWidth="1"/>
    <col min="11784" max="11784" width="18" style="452" customWidth="1"/>
    <col min="11785" max="11785" width="17.85546875" style="452" customWidth="1"/>
    <col min="11786" max="11786" width="20" style="452" bestFit="1" customWidth="1"/>
    <col min="11787" max="11787" width="4" style="452" customWidth="1"/>
    <col min="11788" max="11788" width="8.5703125" style="452" customWidth="1"/>
    <col min="11789" max="11789" width="4" style="452" customWidth="1"/>
    <col min="11790" max="11790" width="17.42578125" style="452" customWidth="1"/>
    <col min="11791" max="11791" width="3.5703125" style="452" customWidth="1"/>
    <col min="11792" max="11792" width="18.85546875" style="452" customWidth="1"/>
    <col min="11793" max="12033" width="9.140625" style="452"/>
    <col min="12034" max="12034" width="14.28515625" style="452" customWidth="1"/>
    <col min="12035" max="12035" width="10.7109375" style="452" customWidth="1"/>
    <col min="12036" max="12036" width="11.7109375" style="452" customWidth="1"/>
    <col min="12037" max="12037" width="12" style="452" customWidth="1"/>
    <col min="12038" max="12038" width="38.5703125" style="452" customWidth="1"/>
    <col min="12039" max="12039" width="17.85546875" style="452" customWidth="1"/>
    <col min="12040" max="12040" width="18" style="452" customWidth="1"/>
    <col min="12041" max="12041" width="17.85546875" style="452" customWidth="1"/>
    <col min="12042" max="12042" width="20" style="452" bestFit="1" customWidth="1"/>
    <col min="12043" max="12043" width="4" style="452" customWidth="1"/>
    <col min="12044" max="12044" width="8.5703125" style="452" customWidth="1"/>
    <col min="12045" max="12045" width="4" style="452" customWidth="1"/>
    <col min="12046" max="12046" width="17.42578125" style="452" customWidth="1"/>
    <col min="12047" max="12047" width="3.5703125" style="452" customWidth="1"/>
    <col min="12048" max="12048" width="18.85546875" style="452" customWidth="1"/>
    <col min="12049" max="12289" width="9.140625" style="452"/>
    <col min="12290" max="12290" width="14.28515625" style="452" customWidth="1"/>
    <col min="12291" max="12291" width="10.7109375" style="452" customWidth="1"/>
    <col min="12292" max="12292" width="11.7109375" style="452" customWidth="1"/>
    <col min="12293" max="12293" width="12" style="452" customWidth="1"/>
    <col min="12294" max="12294" width="38.5703125" style="452" customWidth="1"/>
    <col min="12295" max="12295" width="17.85546875" style="452" customWidth="1"/>
    <col min="12296" max="12296" width="18" style="452" customWidth="1"/>
    <col min="12297" max="12297" width="17.85546875" style="452" customWidth="1"/>
    <col min="12298" max="12298" width="20" style="452" bestFit="1" customWidth="1"/>
    <col min="12299" max="12299" width="4" style="452" customWidth="1"/>
    <col min="12300" max="12300" width="8.5703125" style="452" customWidth="1"/>
    <col min="12301" max="12301" width="4" style="452" customWidth="1"/>
    <col min="12302" max="12302" width="17.42578125" style="452" customWidth="1"/>
    <col min="12303" max="12303" width="3.5703125" style="452" customWidth="1"/>
    <col min="12304" max="12304" width="18.85546875" style="452" customWidth="1"/>
    <col min="12305" max="12545" width="9.140625" style="452"/>
    <col min="12546" max="12546" width="14.28515625" style="452" customWidth="1"/>
    <col min="12547" max="12547" width="10.7109375" style="452" customWidth="1"/>
    <col min="12548" max="12548" width="11.7109375" style="452" customWidth="1"/>
    <col min="12549" max="12549" width="12" style="452" customWidth="1"/>
    <col min="12550" max="12550" width="38.5703125" style="452" customWidth="1"/>
    <col min="12551" max="12551" width="17.85546875" style="452" customWidth="1"/>
    <col min="12552" max="12552" width="18" style="452" customWidth="1"/>
    <col min="12553" max="12553" width="17.85546875" style="452" customWidth="1"/>
    <col min="12554" max="12554" width="20" style="452" bestFit="1" customWidth="1"/>
    <col min="12555" max="12555" width="4" style="452" customWidth="1"/>
    <col min="12556" max="12556" width="8.5703125" style="452" customWidth="1"/>
    <col min="12557" max="12557" width="4" style="452" customWidth="1"/>
    <col min="12558" max="12558" width="17.42578125" style="452" customWidth="1"/>
    <col min="12559" max="12559" width="3.5703125" style="452" customWidth="1"/>
    <col min="12560" max="12560" width="18.85546875" style="452" customWidth="1"/>
    <col min="12561" max="12801" width="9.140625" style="452"/>
    <col min="12802" max="12802" width="14.28515625" style="452" customWidth="1"/>
    <col min="12803" max="12803" width="10.7109375" style="452" customWidth="1"/>
    <col min="12804" max="12804" width="11.7109375" style="452" customWidth="1"/>
    <col min="12805" max="12805" width="12" style="452" customWidth="1"/>
    <col min="12806" max="12806" width="38.5703125" style="452" customWidth="1"/>
    <col min="12807" max="12807" width="17.85546875" style="452" customWidth="1"/>
    <col min="12808" max="12808" width="18" style="452" customWidth="1"/>
    <col min="12809" max="12809" width="17.85546875" style="452" customWidth="1"/>
    <col min="12810" max="12810" width="20" style="452" bestFit="1" customWidth="1"/>
    <col min="12811" max="12811" width="4" style="452" customWidth="1"/>
    <col min="12812" max="12812" width="8.5703125" style="452" customWidth="1"/>
    <col min="12813" max="12813" width="4" style="452" customWidth="1"/>
    <col min="12814" max="12814" width="17.42578125" style="452" customWidth="1"/>
    <col min="12815" max="12815" width="3.5703125" style="452" customWidth="1"/>
    <col min="12816" max="12816" width="18.85546875" style="452" customWidth="1"/>
    <col min="12817" max="13057" width="9.140625" style="452"/>
    <col min="13058" max="13058" width="14.28515625" style="452" customWidth="1"/>
    <col min="13059" max="13059" width="10.7109375" style="452" customWidth="1"/>
    <col min="13060" max="13060" width="11.7109375" style="452" customWidth="1"/>
    <col min="13061" max="13061" width="12" style="452" customWidth="1"/>
    <col min="13062" max="13062" width="38.5703125" style="452" customWidth="1"/>
    <col min="13063" max="13063" width="17.85546875" style="452" customWidth="1"/>
    <col min="13064" max="13064" width="18" style="452" customWidth="1"/>
    <col min="13065" max="13065" width="17.85546875" style="452" customWidth="1"/>
    <col min="13066" max="13066" width="20" style="452" bestFit="1" customWidth="1"/>
    <col min="13067" max="13067" width="4" style="452" customWidth="1"/>
    <col min="13068" max="13068" width="8.5703125" style="452" customWidth="1"/>
    <col min="13069" max="13069" width="4" style="452" customWidth="1"/>
    <col min="13070" max="13070" width="17.42578125" style="452" customWidth="1"/>
    <col min="13071" max="13071" width="3.5703125" style="452" customWidth="1"/>
    <col min="13072" max="13072" width="18.85546875" style="452" customWidth="1"/>
    <col min="13073" max="13313" width="9.140625" style="452"/>
    <col min="13314" max="13314" width="14.28515625" style="452" customWidth="1"/>
    <col min="13315" max="13315" width="10.7109375" style="452" customWidth="1"/>
    <col min="13316" max="13316" width="11.7109375" style="452" customWidth="1"/>
    <col min="13317" max="13317" width="12" style="452" customWidth="1"/>
    <col min="13318" max="13318" width="38.5703125" style="452" customWidth="1"/>
    <col min="13319" max="13319" width="17.85546875" style="452" customWidth="1"/>
    <col min="13320" max="13320" width="18" style="452" customWidth="1"/>
    <col min="13321" max="13321" width="17.85546875" style="452" customWidth="1"/>
    <col min="13322" max="13322" width="20" style="452" bestFit="1" customWidth="1"/>
    <col min="13323" max="13323" width="4" style="452" customWidth="1"/>
    <col min="13324" max="13324" width="8.5703125" style="452" customWidth="1"/>
    <col min="13325" max="13325" width="4" style="452" customWidth="1"/>
    <col min="13326" max="13326" width="17.42578125" style="452" customWidth="1"/>
    <col min="13327" max="13327" width="3.5703125" style="452" customWidth="1"/>
    <col min="13328" max="13328" width="18.85546875" style="452" customWidth="1"/>
    <col min="13329" max="13569" width="9.140625" style="452"/>
    <col min="13570" max="13570" width="14.28515625" style="452" customWidth="1"/>
    <col min="13571" max="13571" width="10.7109375" style="452" customWidth="1"/>
    <col min="13572" max="13572" width="11.7109375" style="452" customWidth="1"/>
    <col min="13573" max="13573" width="12" style="452" customWidth="1"/>
    <col min="13574" max="13574" width="38.5703125" style="452" customWidth="1"/>
    <col min="13575" max="13575" width="17.85546875" style="452" customWidth="1"/>
    <col min="13576" max="13576" width="18" style="452" customWidth="1"/>
    <col min="13577" max="13577" width="17.85546875" style="452" customWidth="1"/>
    <col min="13578" max="13578" width="20" style="452" bestFit="1" customWidth="1"/>
    <col min="13579" max="13579" width="4" style="452" customWidth="1"/>
    <col min="13580" max="13580" width="8.5703125" style="452" customWidth="1"/>
    <col min="13581" max="13581" width="4" style="452" customWidth="1"/>
    <col min="13582" max="13582" width="17.42578125" style="452" customWidth="1"/>
    <col min="13583" max="13583" width="3.5703125" style="452" customWidth="1"/>
    <col min="13584" max="13584" width="18.85546875" style="452" customWidth="1"/>
    <col min="13585" max="13825" width="9.140625" style="452"/>
    <col min="13826" max="13826" width="14.28515625" style="452" customWidth="1"/>
    <col min="13827" max="13827" width="10.7109375" style="452" customWidth="1"/>
    <col min="13828" max="13828" width="11.7109375" style="452" customWidth="1"/>
    <col min="13829" max="13829" width="12" style="452" customWidth="1"/>
    <col min="13830" max="13830" width="38.5703125" style="452" customWidth="1"/>
    <col min="13831" max="13831" width="17.85546875" style="452" customWidth="1"/>
    <col min="13832" max="13832" width="18" style="452" customWidth="1"/>
    <col min="13833" max="13833" width="17.85546875" style="452" customWidth="1"/>
    <col min="13834" max="13834" width="20" style="452" bestFit="1" customWidth="1"/>
    <col min="13835" max="13835" width="4" style="452" customWidth="1"/>
    <col min="13836" max="13836" width="8.5703125" style="452" customWidth="1"/>
    <col min="13837" max="13837" width="4" style="452" customWidth="1"/>
    <col min="13838" max="13838" width="17.42578125" style="452" customWidth="1"/>
    <col min="13839" max="13839" width="3.5703125" style="452" customWidth="1"/>
    <col min="13840" max="13840" width="18.85546875" style="452" customWidth="1"/>
    <col min="13841" max="14081" width="9.140625" style="452"/>
    <col min="14082" max="14082" width="14.28515625" style="452" customWidth="1"/>
    <col min="14083" max="14083" width="10.7109375" style="452" customWidth="1"/>
    <col min="14084" max="14084" width="11.7109375" style="452" customWidth="1"/>
    <col min="14085" max="14085" width="12" style="452" customWidth="1"/>
    <col min="14086" max="14086" width="38.5703125" style="452" customWidth="1"/>
    <col min="14087" max="14087" width="17.85546875" style="452" customWidth="1"/>
    <col min="14088" max="14088" width="18" style="452" customWidth="1"/>
    <col min="14089" max="14089" width="17.85546875" style="452" customWidth="1"/>
    <col min="14090" max="14090" width="20" style="452" bestFit="1" customWidth="1"/>
    <col min="14091" max="14091" width="4" style="452" customWidth="1"/>
    <col min="14092" max="14092" width="8.5703125" style="452" customWidth="1"/>
    <col min="14093" max="14093" width="4" style="452" customWidth="1"/>
    <col min="14094" max="14094" width="17.42578125" style="452" customWidth="1"/>
    <col min="14095" max="14095" width="3.5703125" style="452" customWidth="1"/>
    <col min="14096" max="14096" width="18.85546875" style="452" customWidth="1"/>
    <col min="14097" max="14337" width="9.140625" style="452"/>
    <col min="14338" max="14338" width="14.28515625" style="452" customWidth="1"/>
    <col min="14339" max="14339" width="10.7109375" style="452" customWidth="1"/>
    <col min="14340" max="14340" width="11.7109375" style="452" customWidth="1"/>
    <col min="14341" max="14341" width="12" style="452" customWidth="1"/>
    <col min="14342" max="14342" width="38.5703125" style="452" customWidth="1"/>
    <col min="14343" max="14343" width="17.85546875" style="452" customWidth="1"/>
    <col min="14344" max="14344" width="18" style="452" customWidth="1"/>
    <col min="14345" max="14345" width="17.85546875" style="452" customWidth="1"/>
    <col min="14346" max="14346" width="20" style="452" bestFit="1" customWidth="1"/>
    <col min="14347" max="14347" width="4" style="452" customWidth="1"/>
    <col min="14348" max="14348" width="8.5703125" style="452" customWidth="1"/>
    <col min="14349" max="14349" width="4" style="452" customWidth="1"/>
    <col min="14350" max="14350" width="17.42578125" style="452" customWidth="1"/>
    <col min="14351" max="14351" width="3.5703125" style="452" customWidth="1"/>
    <col min="14352" max="14352" width="18.85546875" style="452" customWidth="1"/>
    <col min="14353" max="14593" width="9.140625" style="452"/>
    <col min="14594" max="14594" width="14.28515625" style="452" customWidth="1"/>
    <col min="14595" max="14595" width="10.7109375" style="452" customWidth="1"/>
    <col min="14596" max="14596" width="11.7109375" style="452" customWidth="1"/>
    <col min="14597" max="14597" width="12" style="452" customWidth="1"/>
    <col min="14598" max="14598" width="38.5703125" style="452" customWidth="1"/>
    <col min="14599" max="14599" width="17.85546875" style="452" customWidth="1"/>
    <col min="14600" max="14600" width="18" style="452" customWidth="1"/>
    <col min="14601" max="14601" width="17.85546875" style="452" customWidth="1"/>
    <col min="14602" max="14602" width="20" style="452" bestFit="1" customWidth="1"/>
    <col min="14603" max="14603" width="4" style="452" customWidth="1"/>
    <col min="14604" max="14604" width="8.5703125" style="452" customWidth="1"/>
    <col min="14605" max="14605" width="4" style="452" customWidth="1"/>
    <col min="14606" max="14606" width="17.42578125" style="452" customWidth="1"/>
    <col min="14607" max="14607" width="3.5703125" style="452" customWidth="1"/>
    <col min="14608" max="14608" width="18.85546875" style="452" customWidth="1"/>
    <col min="14609" max="14849" width="9.140625" style="452"/>
    <col min="14850" max="14850" width="14.28515625" style="452" customWidth="1"/>
    <col min="14851" max="14851" width="10.7109375" style="452" customWidth="1"/>
    <col min="14852" max="14852" width="11.7109375" style="452" customWidth="1"/>
    <col min="14853" max="14853" width="12" style="452" customWidth="1"/>
    <col min="14854" max="14854" width="38.5703125" style="452" customWidth="1"/>
    <col min="14855" max="14855" width="17.85546875" style="452" customWidth="1"/>
    <col min="14856" max="14856" width="18" style="452" customWidth="1"/>
    <col min="14857" max="14857" width="17.85546875" style="452" customWidth="1"/>
    <col min="14858" max="14858" width="20" style="452" bestFit="1" customWidth="1"/>
    <col min="14859" max="14859" width="4" style="452" customWidth="1"/>
    <col min="14860" max="14860" width="8.5703125" style="452" customWidth="1"/>
    <col min="14861" max="14861" width="4" style="452" customWidth="1"/>
    <col min="14862" max="14862" width="17.42578125" style="452" customWidth="1"/>
    <col min="14863" max="14863" width="3.5703125" style="452" customWidth="1"/>
    <col min="14864" max="14864" width="18.85546875" style="452" customWidth="1"/>
    <col min="14865" max="15105" width="9.140625" style="452"/>
    <col min="15106" max="15106" width="14.28515625" style="452" customWidth="1"/>
    <col min="15107" max="15107" width="10.7109375" style="452" customWidth="1"/>
    <col min="15108" max="15108" width="11.7109375" style="452" customWidth="1"/>
    <col min="15109" max="15109" width="12" style="452" customWidth="1"/>
    <col min="15110" max="15110" width="38.5703125" style="452" customWidth="1"/>
    <col min="15111" max="15111" width="17.85546875" style="452" customWidth="1"/>
    <col min="15112" max="15112" width="18" style="452" customWidth="1"/>
    <col min="15113" max="15113" width="17.85546875" style="452" customWidth="1"/>
    <col min="15114" max="15114" width="20" style="452" bestFit="1" customWidth="1"/>
    <col min="15115" max="15115" width="4" style="452" customWidth="1"/>
    <col min="15116" max="15116" width="8.5703125" style="452" customWidth="1"/>
    <col min="15117" max="15117" width="4" style="452" customWidth="1"/>
    <col min="15118" max="15118" width="17.42578125" style="452" customWidth="1"/>
    <col min="15119" max="15119" width="3.5703125" style="452" customWidth="1"/>
    <col min="15120" max="15120" width="18.85546875" style="452" customWidth="1"/>
    <col min="15121" max="15361" width="9.140625" style="452"/>
    <col min="15362" max="15362" width="14.28515625" style="452" customWidth="1"/>
    <col min="15363" max="15363" width="10.7109375" style="452" customWidth="1"/>
    <col min="15364" max="15364" width="11.7109375" style="452" customWidth="1"/>
    <col min="15365" max="15365" width="12" style="452" customWidth="1"/>
    <col min="15366" max="15366" width="38.5703125" style="452" customWidth="1"/>
    <col min="15367" max="15367" width="17.85546875" style="452" customWidth="1"/>
    <col min="15368" max="15368" width="18" style="452" customWidth="1"/>
    <col min="15369" max="15369" width="17.85546875" style="452" customWidth="1"/>
    <col min="15370" max="15370" width="20" style="452" bestFit="1" customWidth="1"/>
    <col min="15371" max="15371" width="4" style="452" customWidth="1"/>
    <col min="15372" max="15372" width="8.5703125" style="452" customWidth="1"/>
    <col min="15373" max="15373" width="4" style="452" customWidth="1"/>
    <col min="15374" max="15374" width="17.42578125" style="452" customWidth="1"/>
    <col min="15375" max="15375" width="3.5703125" style="452" customWidth="1"/>
    <col min="15376" max="15376" width="18.85546875" style="452" customWidth="1"/>
    <col min="15377" max="15617" width="9.140625" style="452"/>
    <col min="15618" max="15618" width="14.28515625" style="452" customWidth="1"/>
    <col min="15619" max="15619" width="10.7109375" style="452" customWidth="1"/>
    <col min="15620" max="15620" width="11.7109375" style="452" customWidth="1"/>
    <col min="15621" max="15621" width="12" style="452" customWidth="1"/>
    <col min="15622" max="15622" width="38.5703125" style="452" customWidth="1"/>
    <col min="15623" max="15623" width="17.85546875" style="452" customWidth="1"/>
    <col min="15624" max="15624" width="18" style="452" customWidth="1"/>
    <col min="15625" max="15625" width="17.85546875" style="452" customWidth="1"/>
    <col min="15626" max="15626" width="20" style="452" bestFit="1" customWidth="1"/>
    <col min="15627" max="15627" width="4" style="452" customWidth="1"/>
    <col min="15628" max="15628" width="8.5703125" style="452" customWidth="1"/>
    <col min="15629" max="15629" width="4" style="452" customWidth="1"/>
    <col min="15630" max="15630" width="17.42578125" style="452" customWidth="1"/>
    <col min="15631" max="15631" width="3.5703125" style="452" customWidth="1"/>
    <col min="15632" max="15632" width="18.85546875" style="452" customWidth="1"/>
    <col min="15633" max="15873" width="9.140625" style="452"/>
    <col min="15874" max="15874" width="14.28515625" style="452" customWidth="1"/>
    <col min="15875" max="15875" width="10.7109375" style="452" customWidth="1"/>
    <col min="15876" max="15876" width="11.7109375" style="452" customWidth="1"/>
    <col min="15877" max="15877" width="12" style="452" customWidth="1"/>
    <col min="15878" max="15878" width="38.5703125" style="452" customWidth="1"/>
    <col min="15879" max="15879" width="17.85546875" style="452" customWidth="1"/>
    <col min="15880" max="15880" width="18" style="452" customWidth="1"/>
    <col min="15881" max="15881" width="17.85546875" style="452" customWidth="1"/>
    <col min="15882" max="15882" width="20" style="452" bestFit="1" customWidth="1"/>
    <col min="15883" max="15883" width="4" style="452" customWidth="1"/>
    <col min="15884" max="15884" width="8.5703125" style="452" customWidth="1"/>
    <col min="15885" max="15885" width="4" style="452" customWidth="1"/>
    <col min="15886" max="15886" width="17.42578125" style="452" customWidth="1"/>
    <col min="15887" max="15887" width="3.5703125" style="452" customWidth="1"/>
    <col min="15888" max="15888" width="18.85546875" style="452" customWidth="1"/>
    <col min="15889" max="16129" width="9.140625" style="452"/>
    <col min="16130" max="16130" width="14.28515625" style="452" customWidth="1"/>
    <col min="16131" max="16131" width="10.7109375" style="452" customWidth="1"/>
    <col min="16132" max="16132" width="11.7109375" style="452" customWidth="1"/>
    <col min="16133" max="16133" width="12" style="452" customWidth="1"/>
    <col min="16134" max="16134" width="38.5703125" style="452" customWidth="1"/>
    <col min="16135" max="16135" width="17.85546875" style="452" customWidth="1"/>
    <col min="16136" max="16136" width="18" style="452" customWidth="1"/>
    <col min="16137" max="16137" width="17.85546875" style="452" customWidth="1"/>
    <col min="16138" max="16138" width="20" style="452" bestFit="1" customWidth="1"/>
    <col min="16139" max="16139" width="4" style="452" customWidth="1"/>
    <col min="16140" max="16140" width="8.5703125" style="452" customWidth="1"/>
    <col min="16141" max="16141" width="4" style="452" customWidth="1"/>
    <col min="16142" max="16142" width="17.42578125" style="452" customWidth="1"/>
    <col min="16143" max="16143" width="3.5703125" style="452" customWidth="1"/>
    <col min="16144" max="16144" width="18.85546875" style="452" customWidth="1"/>
    <col min="16145" max="16384" width="9.140625" style="452"/>
  </cols>
  <sheetData>
    <row r="2" spans="2:18" ht="22.5">
      <c r="C2" s="977"/>
      <c r="D2" s="977"/>
      <c r="E2" s="977"/>
      <c r="F2" s="977"/>
      <c r="G2" s="1241" t="s">
        <v>133</v>
      </c>
      <c r="H2" s="1241"/>
      <c r="I2" s="1241"/>
      <c r="J2" s="1241"/>
      <c r="K2" s="1241"/>
      <c r="L2" s="977"/>
      <c r="M2" s="977"/>
      <c r="N2" s="977"/>
      <c r="O2" s="977"/>
      <c r="P2" s="977"/>
      <c r="Q2" s="977"/>
      <c r="R2" s="977"/>
    </row>
    <row r="3" spans="2:18" ht="15.75">
      <c r="C3" s="976"/>
      <c r="D3" s="976"/>
      <c r="E3" s="976"/>
      <c r="F3" s="976"/>
      <c r="G3" s="1242" t="s">
        <v>737</v>
      </c>
      <c r="H3" s="1242"/>
      <c r="I3" s="1242"/>
      <c r="J3" s="1242"/>
      <c r="K3" s="1242"/>
      <c r="L3" s="976"/>
      <c r="M3" s="976"/>
      <c r="N3" s="976"/>
      <c r="O3" s="976"/>
      <c r="P3" s="976"/>
      <c r="Q3" s="976"/>
      <c r="R3" s="976"/>
    </row>
    <row r="4" spans="2:18">
      <c r="B4" s="499"/>
      <c r="C4" s="189"/>
      <c r="D4" s="189"/>
      <c r="E4" s="189"/>
      <c r="F4" s="188"/>
      <c r="G4" s="1249" t="s">
        <v>744</v>
      </c>
      <c r="H4" s="1249"/>
      <c r="I4" s="1249"/>
      <c r="J4" s="1249"/>
      <c r="K4" s="1249"/>
      <c r="L4" s="188"/>
    </row>
    <row r="5" spans="2:18">
      <c r="C5" s="975"/>
      <c r="D5" s="975"/>
      <c r="E5" s="975"/>
      <c r="F5" s="975"/>
      <c r="G5" s="1248" t="s">
        <v>285</v>
      </c>
      <c r="H5" s="1248"/>
      <c r="I5" s="1248"/>
      <c r="J5" s="1248"/>
      <c r="K5" s="1248"/>
      <c r="L5" s="975"/>
      <c r="M5" s="975"/>
      <c r="N5" s="975"/>
      <c r="O5" s="975"/>
      <c r="P5" s="975"/>
      <c r="Q5" s="975"/>
      <c r="R5" s="975"/>
    </row>
    <row r="6" spans="2:18" s="504" customFormat="1" ht="12.75" customHeight="1">
      <c r="B6" s="1245" t="s">
        <v>275</v>
      </c>
      <c r="C6" s="1245" t="s">
        <v>358</v>
      </c>
      <c r="D6" s="1245" t="s">
        <v>223</v>
      </c>
      <c r="E6" s="1245" t="s">
        <v>301</v>
      </c>
      <c r="F6" s="1245" t="s">
        <v>301</v>
      </c>
      <c r="G6" s="1250" t="s">
        <v>748</v>
      </c>
      <c r="H6" s="1253" t="s">
        <v>294</v>
      </c>
      <c r="I6" s="1255" t="s">
        <v>356</v>
      </c>
      <c r="J6" s="1256"/>
      <c r="K6" s="1257"/>
      <c r="L6" s="1246" t="s">
        <v>357</v>
      </c>
      <c r="M6" s="1246"/>
      <c r="N6" s="1246"/>
      <c r="O6" s="517"/>
      <c r="P6" s="1247" t="s">
        <v>355</v>
      </c>
      <c r="Q6" s="518"/>
      <c r="R6" s="1245" t="s">
        <v>296</v>
      </c>
    </row>
    <row r="7" spans="2:18" s="504" customFormat="1" ht="12.75">
      <c r="B7" s="1245"/>
      <c r="C7" s="1245"/>
      <c r="D7" s="1245"/>
      <c r="E7" s="1245"/>
      <c r="F7" s="1245"/>
      <c r="G7" s="1251"/>
      <c r="H7" s="1254"/>
      <c r="I7" s="519" t="s">
        <v>136</v>
      </c>
      <c r="J7" s="519" t="s">
        <v>100</v>
      </c>
      <c r="K7" s="519" t="s">
        <v>137</v>
      </c>
      <c r="L7" s="519" t="s">
        <v>136</v>
      </c>
      <c r="M7" s="519" t="s">
        <v>100</v>
      </c>
      <c r="N7" s="519" t="s">
        <v>137</v>
      </c>
      <c r="O7" s="518"/>
      <c r="P7" s="1247"/>
      <c r="Q7" s="518"/>
      <c r="R7" s="1245"/>
    </row>
    <row r="8" spans="2:18" s="504" customFormat="1" ht="12.75">
      <c r="B8" s="1245"/>
      <c r="C8" s="1245"/>
      <c r="D8" s="1245"/>
      <c r="E8" s="1245"/>
      <c r="F8" s="1245"/>
      <c r="G8" s="1252"/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520" t="s">
        <v>293</v>
      </c>
      <c r="O8" s="465"/>
      <c r="P8" s="1247"/>
      <c r="Q8" s="518"/>
      <c r="R8" s="1245"/>
    </row>
    <row r="9" spans="2:18" s="462" customFormat="1" ht="39.950000000000003" customHeight="1">
      <c r="B9" s="587">
        <v>30</v>
      </c>
      <c r="C9" s="505">
        <v>0</v>
      </c>
      <c r="D9" s="1076">
        <v>0</v>
      </c>
      <c r="E9" s="612"/>
      <c r="F9" s="985">
        <v>1</v>
      </c>
      <c r="G9" s="587" t="s">
        <v>404</v>
      </c>
      <c r="H9" s="529"/>
      <c r="I9" s="685"/>
      <c r="J9" s="522"/>
      <c r="K9" s="523"/>
      <c r="L9" s="522">
        <v>5402170</v>
      </c>
      <c r="M9" s="522">
        <v>2880850</v>
      </c>
      <c r="N9" s="522">
        <f t="shared" ref="N9:N11" si="0">SUM(L9:M9)</f>
        <v>8283020</v>
      </c>
      <c r="O9" s="465"/>
      <c r="P9" s="586">
        <v>17</v>
      </c>
      <c r="Q9" s="465"/>
      <c r="R9" s="465"/>
    </row>
    <row r="10" spans="2:18" s="462" customFormat="1" ht="39.950000000000003" customHeight="1">
      <c r="B10" s="587">
        <v>31</v>
      </c>
      <c r="C10" s="985">
        <v>1</v>
      </c>
      <c r="D10" s="985">
        <v>1</v>
      </c>
      <c r="E10" s="612"/>
      <c r="F10" s="1077">
        <v>0</v>
      </c>
      <c r="G10" s="587" t="s">
        <v>617</v>
      </c>
      <c r="H10" s="491">
        <v>4105780</v>
      </c>
      <c r="I10" s="522">
        <v>4577470</v>
      </c>
      <c r="J10" s="526">
        <f>801510+80880</f>
        <v>882390</v>
      </c>
      <c r="K10" s="523">
        <f>SUM(I10:J10)</f>
        <v>5459860</v>
      </c>
      <c r="L10" s="522"/>
      <c r="M10" s="526"/>
      <c r="N10" s="522"/>
      <c r="O10" s="465"/>
      <c r="P10" s="586">
        <v>16</v>
      </c>
      <c r="Q10" s="465"/>
      <c r="R10" s="465"/>
    </row>
    <row r="11" spans="2:18" s="462" customFormat="1" ht="39.950000000000003" customHeight="1">
      <c r="B11" s="643">
        <v>32</v>
      </c>
      <c r="C11" s="613">
        <v>1</v>
      </c>
      <c r="D11" s="985">
        <v>1</v>
      </c>
      <c r="E11" s="644"/>
      <c r="F11" s="985">
        <v>1</v>
      </c>
      <c r="G11" s="587" t="s">
        <v>405</v>
      </c>
      <c r="H11" s="529">
        <v>2167930</v>
      </c>
      <c r="I11" s="522">
        <v>1748550</v>
      </c>
      <c r="J11" s="522">
        <v>729570</v>
      </c>
      <c r="K11" s="523">
        <f t="shared" ref="K11" si="1">SUM(I11:J11)</f>
        <v>2478120</v>
      </c>
      <c r="L11" s="533">
        <v>2631100</v>
      </c>
      <c r="M11" s="529">
        <v>1940420</v>
      </c>
      <c r="N11" s="524">
        <f t="shared" si="0"/>
        <v>4571520</v>
      </c>
      <c r="O11" s="465"/>
      <c r="P11" s="586">
        <v>12</v>
      </c>
      <c r="Q11" s="465"/>
      <c r="R11" s="465"/>
    </row>
    <row r="12" spans="2:18" s="462" customFormat="1" ht="39.950000000000003" customHeight="1">
      <c r="B12" s="527" t="s">
        <v>129</v>
      </c>
      <c r="C12" s="957">
        <f>SUM(C10:C11)</f>
        <v>2</v>
      </c>
      <c r="D12" s="588">
        <f>SUM(D9:E11)</f>
        <v>2</v>
      </c>
      <c r="E12" s="588">
        <f>SUM(E10:E11)</f>
        <v>0</v>
      </c>
      <c r="F12" s="589">
        <f>SUM(F9:F11)</f>
        <v>2</v>
      </c>
      <c r="G12" s="590">
        <f>SUM(G10:G11)</f>
        <v>0</v>
      </c>
      <c r="H12" s="590">
        <f t="shared" ref="H12:N12" si="2">SUM(H9:H11)</f>
        <v>6273710</v>
      </c>
      <c r="I12" s="590">
        <f t="shared" si="2"/>
        <v>6326020</v>
      </c>
      <c r="J12" s="590">
        <f t="shared" si="2"/>
        <v>1611960</v>
      </c>
      <c r="K12" s="590">
        <f t="shared" si="2"/>
        <v>7937980</v>
      </c>
      <c r="L12" s="590">
        <f t="shared" si="2"/>
        <v>8033270</v>
      </c>
      <c r="M12" s="590">
        <f t="shared" si="2"/>
        <v>4821270</v>
      </c>
      <c r="N12" s="590">
        <f t="shared" si="2"/>
        <v>12854540</v>
      </c>
      <c r="O12" s="590">
        <f>SUM(O10:O11)</f>
        <v>0</v>
      </c>
      <c r="P12" s="591"/>
      <c r="Q12" s="590">
        <f>SUM(Q10:Q11)</f>
        <v>0</v>
      </c>
      <c r="R12" s="590">
        <f>SUM(R10:R11)</f>
        <v>0</v>
      </c>
    </row>
    <row r="13" spans="2:18" s="462" customFormat="1" ht="12.75">
      <c r="B13" s="479"/>
      <c r="C13" s="478"/>
      <c r="D13" s="478"/>
      <c r="E13" s="478"/>
      <c r="F13" s="478"/>
      <c r="G13" s="535"/>
      <c r="H13" s="527"/>
      <c r="I13" s="527"/>
      <c r="J13" s="527"/>
      <c r="K13" s="528"/>
      <c r="L13" s="529"/>
      <c r="M13" s="529"/>
      <c r="N13" s="524"/>
      <c r="O13" s="465"/>
      <c r="P13" s="537"/>
      <c r="Q13" s="465"/>
      <c r="R13" s="524"/>
    </row>
    <row r="14" spans="2:18">
      <c r="B14" s="456"/>
      <c r="C14" s="457"/>
      <c r="D14" s="457"/>
      <c r="E14" s="457"/>
      <c r="F14" s="457"/>
      <c r="G14" s="458"/>
      <c r="H14" s="458"/>
      <c r="K14" s="459"/>
      <c r="L14" s="460"/>
      <c r="M14" s="460"/>
      <c r="N14" s="461"/>
      <c r="O14" s="462"/>
      <c r="P14" s="538"/>
      <c r="Q14" s="462"/>
      <c r="R14" s="461"/>
    </row>
    <row r="15" spans="2:18">
      <c r="F15" s="514"/>
      <c r="K15" s="515"/>
      <c r="L15" s="515"/>
      <c r="N15" s="500"/>
    </row>
    <row r="17" spans="9:10" ht="25.5">
      <c r="I17" s="954">
        <v>15</v>
      </c>
      <c r="J17" s="954"/>
    </row>
    <row r="18" spans="9:10" ht="25.5">
      <c r="I18" s="953"/>
      <c r="J18" s="953"/>
    </row>
    <row r="19" spans="9:10" ht="25.5">
      <c r="I19" s="953"/>
      <c r="J19" s="953"/>
    </row>
  </sheetData>
  <mergeCells count="15">
    <mergeCell ref="G2:K2"/>
    <mergeCell ref="G4:K4"/>
    <mergeCell ref="B6:B8"/>
    <mergeCell ref="C6:C8"/>
    <mergeCell ref="D6:D8"/>
    <mergeCell ref="E6:E8"/>
    <mergeCell ref="F6:F8"/>
    <mergeCell ref="G6:G8"/>
    <mergeCell ref="H6:H7"/>
    <mergeCell ref="I6:K6"/>
    <mergeCell ref="L6:N6"/>
    <mergeCell ref="P6:P8"/>
    <mergeCell ref="R6:R8"/>
    <mergeCell ref="G5:K5"/>
    <mergeCell ref="G3:K3"/>
  </mergeCells>
  <pageMargins left="0.7" right="0.7" top="0.75" bottom="0.75" header="0.3" footer="0.3"/>
  <pageSetup paperSize="5" scale="5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2:Q33"/>
  <sheetViews>
    <sheetView workbookViewId="0">
      <selection activeCell="F15" sqref="F15"/>
    </sheetView>
  </sheetViews>
  <sheetFormatPr defaultRowHeight="15"/>
  <cols>
    <col min="1" max="1" width="9.140625" style="452"/>
    <col min="2" max="2" width="6.85546875" style="501" customWidth="1"/>
    <col min="3" max="3" width="10.7109375" style="452" customWidth="1"/>
    <col min="4" max="4" width="11.7109375" style="452" customWidth="1"/>
    <col min="5" max="5" width="10.42578125" style="452" customWidth="1"/>
    <col min="6" max="6" width="45.140625" style="515" customWidth="1"/>
    <col min="7" max="8" width="17.28515625" style="515" customWidth="1"/>
    <col min="9" max="9" width="14.28515625" style="515" customWidth="1"/>
    <col min="10" max="10" width="15.42578125" style="452" customWidth="1"/>
    <col min="11" max="11" width="18.85546875" style="501" bestFit="1" customWidth="1"/>
    <col min="12" max="12" width="18.5703125" style="452" bestFit="1" customWidth="1"/>
    <col min="13" max="13" width="19.140625" style="452" bestFit="1" customWidth="1"/>
    <col min="14" max="14" width="1.42578125" style="452" customWidth="1"/>
    <col min="15" max="15" width="17.140625" style="452" customWidth="1"/>
    <col min="16" max="16" width="1.7109375" style="452" customWidth="1"/>
    <col min="17" max="256" width="9.140625" style="452"/>
    <col min="257" max="257" width="14.28515625" style="452" customWidth="1"/>
    <col min="258" max="258" width="10.7109375" style="452" customWidth="1"/>
    <col min="259" max="259" width="11.7109375" style="452" customWidth="1"/>
    <col min="260" max="260" width="12" style="452" customWidth="1"/>
    <col min="261" max="261" width="38.5703125" style="452" customWidth="1"/>
    <col min="262" max="262" width="17.85546875" style="452" customWidth="1"/>
    <col min="263" max="263" width="18" style="452" customWidth="1"/>
    <col min="264" max="264" width="17.85546875" style="452" customWidth="1"/>
    <col min="265" max="265" width="20" style="452" bestFit="1" customWidth="1"/>
    <col min="266" max="266" width="4" style="452" customWidth="1"/>
    <col min="267" max="267" width="8.5703125" style="452" customWidth="1"/>
    <col min="268" max="268" width="4" style="452" customWidth="1"/>
    <col min="269" max="269" width="17.42578125" style="452" customWidth="1"/>
    <col min="270" max="270" width="3.5703125" style="452" customWidth="1"/>
    <col min="271" max="271" width="18.85546875" style="452" customWidth="1"/>
    <col min="272" max="512" width="9.140625" style="452"/>
    <col min="513" max="513" width="14.28515625" style="452" customWidth="1"/>
    <col min="514" max="514" width="10.7109375" style="452" customWidth="1"/>
    <col min="515" max="515" width="11.7109375" style="452" customWidth="1"/>
    <col min="516" max="516" width="12" style="452" customWidth="1"/>
    <col min="517" max="517" width="38.5703125" style="452" customWidth="1"/>
    <col min="518" max="518" width="17.85546875" style="452" customWidth="1"/>
    <col min="519" max="519" width="18" style="452" customWidth="1"/>
    <col min="520" max="520" width="17.85546875" style="452" customWidth="1"/>
    <col min="521" max="521" width="20" style="452" bestFit="1" customWidth="1"/>
    <col min="522" max="522" width="4" style="452" customWidth="1"/>
    <col min="523" max="523" width="8.5703125" style="452" customWidth="1"/>
    <col min="524" max="524" width="4" style="452" customWidth="1"/>
    <col min="525" max="525" width="17.42578125" style="452" customWidth="1"/>
    <col min="526" max="526" width="3.5703125" style="452" customWidth="1"/>
    <col min="527" max="527" width="18.85546875" style="452" customWidth="1"/>
    <col min="528" max="768" width="9.140625" style="452"/>
    <col min="769" max="769" width="14.28515625" style="452" customWidth="1"/>
    <col min="770" max="770" width="10.7109375" style="452" customWidth="1"/>
    <col min="771" max="771" width="11.7109375" style="452" customWidth="1"/>
    <col min="772" max="772" width="12" style="452" customWidth="1"/>
    <col min="773" max="773" width="38.5703125" style="452" customWidth="1"/>
    <col min="774" max="774" width="17.85546875" style="452" customWidth="1"/>
    <col min="775" max="775" width="18" style="452" customWidth="1"/>
    <col min="776" max="776" width="17.85546875" style="452" customWidth="1"/>
    <col min="777" max="777" width="20" style="452" bestFit="1" customWidth="1"/>
    <col min="778" max="778" width="4" style="452" customWidth="1"/>
    <col min="779" max="779" width="8.5703125" style="452" customWidth="1"/>
    <col min="780" max="780" width="4" style="452" customWidth="1"/>
    <col min="781" max="781" width="17.42578125" style="452" customWidth="1"/>
    <col min="782" max="782" width="3.5703125" style="452" customWidth="1"/>
    <col min="783" max="783" width="18.85546875" style="452" customWidth="1"/>
    <col min="784" max="1024" width="9.140625" style="452"/>
    <col min="1025" max="1025" width="14.28515625" style="452" customWidth="1"/>
    <col min="1026" max="1026" width="10.7109375" style="452" customWidth="1"/>
    <col min="1027" max="1027" width="11.7109375" style="452" customWidth="1"/>
    <col min="1028" max="1028" width="12" style="452" customWidth="1"/>
    <col min="1029" max="1029" width="38.5703125" style="452" customWidth="1"/>
    <col min="1030" max="1030" width="17.85546875" style="452" customWidth="1"/>
    <col min="1031" max="1031" width="18" style="452" customWidth="1"/>
    <col min="1032" max="1032" width="17.85546875" style="452" customWidth="1"/>
    <col min="1033" max="1033" width="20" style="452" bestFit="1" customWidth="1"/>
    <col min="1034" max="1034" width="4" style="452" customWidth="1"/>
    <col min="1035" max="1035" width="8.5703125" style="452" customWidth="1"/>
    <col min="1036" max="1036" width="4" style="452" customWidth="1"/>
    <col min="1037" max="1037" width="17.42578125" style="452" customWidth="1"/>
    <col min="1038" max="1038" width="3.5703125" style="452" customWidth="1"/>
    <col min="1039" max="1039" width="18.85546875" style="452" customWidth="1"/>
    <col min="1040" max="1280" width="9.140625" style="452"/>
    <col min="1281" max="1281" width="14.28515625" style="452" customWidth="1"/>
    <col min="1282" max="1282" width="10.7109375" style="452" customWidth="1"/>
    <col min="1283" max="1283" width="11.7109375" style="452" customWidth="1"/>
    <col min="1284" max="1284" width="12" style="452" customWidth="1"/>
    <col min="1285" max="1285" width="38.5703125" style="452" customWidth="1"/>
    <col min="1286" max="1286" width="17.85546875" style="452" customWidth="1"/>
    <col min="1287" max="1287" width="18" style="452" customWidth="1"/>
    <col min="1288" max="1288" width="17.85546875" style="452" customWidth="1"/>
    <col min="1289" max="1289" width="20" style="452" bestFit="1" customWidth="1"/>
    <col min="1290" max="1290" width="4" style="452" customWidth="1"/>
    <col min="1291" max="1291" width="8.5703125" style="452" customWidth="1"/>
    <col min="1292" max="1292" width="4" style="452" customWidth="1"/>
    <col min="1293" max="1293" width="17.42578125" style="452" customWidth="1"/>
    <col min="1294" max="1294" width="3.5703125" style="452" customWidth="1"/>
    <col min="1295" max="1295" width="18.85546875" style="452" customWidth="1"/>
    <col min="1296" max="1536" width="9.140625" style="452"/>
    <col min="1537" max="1537" width="14.28515625" style="452" customWidth="1"/>
    <col min="1538" max="1538" width="10.7109375" style="452" customWidth="1"/>
    <col min="1539" max="1539" width="11.7109375" style="452" customWidth="1"/>
    <col min="1540" max="1540" width="12" style="452" customWidth="1"/>
    <col min="1541" max="1541" width="38.5703125" style="452" customWidth="1"/>
    <col min="1542" max="1542" width="17.85546875" style="452" customWidth="1"/>
    <col min="1543" max="1543" width="18" style="452" customWidth="1"/>
    <col min="1544" max="1544" width="17.85546875" style="452" customWidth="1"/>
    <col min="1545" max="1545" width="20" style="452" bestFit="1" customWidth="1"/>
    <col min="1546" max="1546" width="4" style="452" customWidth="1"/>
    <col min="1547" max="1547" width="8.5703125" style="452" customWidth="1"/>
    <col min="1548" max="1548" width="4" style="452" customWidth="1"/>
    <col min="1549" max="1549" width="17.42578125" style="452" customWidth="1"/>
    <col min="1550" max="1550" width="3.5703125" style="452" customWidth="1"/>
    <col min="1551" max="1551" width="18.85546875" style="452" customWidth="1"/>
    <col min="1552" max="1792" width="9.140625" style="452"/>
    <col min="1793" max="1793" width="14.28515625" style="452" customWidth="1"/>
    <col min="1794" max="1794" width="10.7109375" style="452" customWidth="1"/>
    <col min="1795" max="1795" width="11.7109375" style="452" customWidth="1"/>
    <col min="1796" max="1796" width="12" style="452" customWidth="1"/>
    <col min="1797" max="1797" width="38.5703125" style="452" customWidth="1"/>
    <col min="1798" max="1798" width="17.85546875" style="452" customWidth="1"/>
    <col min="1799" max="1799" width="18" style="452" customWidth="1"/>
    <col min="1800" max="1800" width="17.85546875" style="452" customWidth="1"/>
    <col min="1801" max="1801" width="20" style="452" bestFit="1" customWidth="1"/>
    <col min="1802" max="1802" width="4" style="452" customWidth="1"/>
    <col min="1803" max="1803" width="8.5703125" style="452" customWidth="1"/>
    <col min="1804" max="1804" width="4" style="452" customWidth="1"/>
    <col min="1805" max="1805" width="17.42578125" style="452" customWidth="1"/>
    <col min="1806" max="1806" width="3.5703125" style="452" customWidth="1"/>
    <col min="1807" max="1807" width="18.85546875" style="452" customWidth="1"/>
    <col min="1808" max="2048" width="9.140625" style="452"/>
    <col min="2049" max="2049" width="14.28515625" style="452" customWidth="1"/>
    <col min="2050" max="2050" width="10.7109375" style="452" customWidth="1"/>
    <col min="2051" max="2051" width="11.7109375" style="452" customWidth="1"/>
    <col min="2052" max="2052" width="12" style="452" customWidth="1"/>
    <col min="2053" max="2053" width="38.5703125" style="452" customWidth="1"/>
    <col min="2054" max="2054" width="17.85546875" style="452" customWidth="1"/>
    <col min="2055" max="2055" width="18" style="452" customWidth="1"/>
    <col min="2056" max="2056" width="17.85546875" style="452" customWidth="1"/>
    <col min="2057" max="2057" width="20" style="452" bestFit="1" customWidth="1"/>
    <col min="2058" max="2058" width="4" style="452" customWidth="1"/>
    <col min="2059" max="2059" width="8.5703125" style="452" customWidth="1"/>
    <col min="2060" max="2060" width="4" style="452" customWidth="1"/>
    <col min="2061" max="2061" width="17.42578125" style="452" customWidth="1"/>
    <col min="2062" max="2062" width="3.5703125" style="452" customWidth="1"/>
    <col min="2063" max="2063" width="18.85546875" style="452" customWidth="1"/>
    <col min="2064" max="2304" width="9.140625" style="452"/>
    <col min="2305" max="2305" width="14.28515625" style="452" customWidth="1"/>
    <col min="2306" max="2306" width="10.7109375" style="452" customWidth="1"/>
    <col min="2307" max="2307" width="11.7109375" style="452" customWidth="1"/>
    <col min="2308" max="2308" width="12" style="452" customWidth="1"/>
    <col min="2309" max="2309" width="38.5703125" style="452" customWidth="1"/>
    <col min="2310" max="2310" width="17.85546875" style="452" customWidth="1"/>
    <col min="2311" max="2311" width="18" style="452" customWidth="1"/>
    <col min="2312" max="2312" width="17.85546875" style="452" customWidth="1"/>
    <col min="2313" max="2313" width="20" style="452" bestFit="1" customWidth="1"/>
    <col min="2314" max="2314" width="4" style="452" customWidth="1"/>
    <col min="2315" max="2315" width="8.5703125" style="452" customWidth="1"/>
    <col min="2316" max="2316" width="4" style="452" customWidth="1"/>
    <col min="2317" max="2317" width="17.42578125" style="452" customWidth="1"/>
    <col min="2318" max="2318" width="3.5703125" style="452" customWidth="1"/>
    <col min="2319" max="2319" width="18.85546875" style="452" customWidth="1"/>
    <col min="2320" max="2560" width="9.140625" style="452"/>
    <col min="2561" max="2561" width="14.28515625" style="452" customWidth="1"/>
    <col min="2562" max="2562" width="10.7109375" style="452" customWidth="1"/>
    <col min="2563" max="2563" width="11.7109375" style="452" customWidth="1"/>
    <col min="2564" max="2564" width="12" style="452" customWidth="1"/>
    <col min="2565" max="2565" width="38.5703125" style="452" customWidth="1"/>
    <col min="2566" max="2566" width="17.85546875" style="452" customWidth="1"/>
    <col min="2567" max="2567" width="18" style="452" customWidth="1"/>
    <col min="2568" max="2568" width="17.85546875" style="452" customWidth="1"/>
    <col min="2569" max="2569" width="20" style="452" bestFit="1" customWidth="1"/>
    <col min="2570" max="2570" width="4" style="452" customWidth="1"/>
    <col min="2571" max="2571" width="8.5703125" style="452" customWidth="1"/>
    <col min="2572" max="2572" width="4" style="452" customWidth="1"/>
    <col min="2573" max="2573" width="17.42578125" style="452" customWidth="1"/>
    <col min="2574" max="2574" width="3.5703125" style="452" customWidth="1"/>
    <col min="2575" max="2575" width="18.85546875" style="452" customWidth="1"/>
    <col min="2576" max="2816" width="9.140625" style="452"/>
    <col min="2817" max="2817" width="14.28515625" style="452" customWidth="1"/>
    <col min="2818" max="2818" width="10.7109375" style="452" customWidth="1"/>
    <col min="2819" max="2819" width="11.7109375" style="452" customWidth="1"/>
    <col min="2820" max="2820" width="12" style="452" customWidth="1"/>
    <col min="2821" max="2821" width="38.5703125" style="452" customWidth="1"/>
    <col min="2822" max="2822" width="17.85546875" style="452" customWidth="1"/>
    <col min="2823" max="2823" width="18" style="452" customWidth="1"/>
    <col min="2824" max="2824" width="17.85546875" style="452" customWidth="1"/>
    <col min="2825" max="2825" width="20" style="452" bestFit="1" customWidth="1"/>
    <col min="2826" max="2826" width="4" style="452" customWidth="1"/>
    <col min="2827" max="2827" width="8.5703125" style="452" customWidth="1"/>
    <col min="2828" max="2828" width="4" style="452" customWidth="1"/>
    <col min="2829" max="2829" width="17.42578125" style="452" customWidth="1"/>
    <col min="2830" max="2830" width="3.5703125" style="452" customWidth="1"/>
    <col min="2831" max="2831" width="18.85546875" style="452" customWidth="1"/>
    <col min="2832" max="3072" width="9.140625" style="452"/>
    <col min="3073" max="3073" width="14.28515625" style="452" customWidth="1"/>
    <col min="3074" max="3074" width="10.7109375" style="452" customWidth="1"/>
    <col min="3075" max="3075" width="11.7109375" style="452" customWidth="1"/>
    <col min="3076" max="3076" width="12" style="452" customWidth="1"/>
    <col min="3077" max="3077" width="38.5703125" style="452" customWidth="1"/>
    <col min="3078" max="3078" width="17.85546875" style="452" customWidth="1"/>
    <col min="3079" max="3079" width="18" style="452" customWidth="1"/>
    <col min="3080" max="3080" width="17.85546875" style="452" customWidth="1"/>
    <col min="3081" max="3081" width="20" style="452" bestFit="1" customWidth="1"/>
    <col min="3082" max="3082" width="4" style="452" customWidth="1"/>
    <col min="3083" max="3083" width="8.5703125" style="452" customWidth="1"/>
    <col min="3084" max="3084" width="4" style="452" customWidth="1"/>
    <col min="3085" max="3085" width="17.42578125" style="452" customWidth="1"/>
    <col min="3086" max="3086" width="3.5703125" style="452" customWidth="1"/>
    <col min="3087" max="3087" width="18.85546875" style="452" customWidth="1"/>
    <col min="3088" max="3328" width="9.140625" style="452"/>
    <col min="3329" max="3329" width="14.28515625" style="452" customWidth="1"/>
    <col min="3330" max="3330" width="10.7109375" style="452" customWidth="1"/>
    <col min="3331" max="3331" width="11.7109375" style="452" customWidth="1"/>
    <col min="3332" max="3332" width="12" style="452" customWidth="1"/>
    <col min="3333" max="3333" width="38.5703125" style="452" customWidth="1"/>
    <col min="3334" max="3334" width="17.85546875" style="452" customWidth="1"/>
    <col min="3335" max="3335" width="18" style="452" customWidth="1"/>
    <col min="3336" max="3336" width="17.85546875" style="452" customWidth="1"/>
    <col min="3337" max="3337" width="20" style="452" bestFit="1" customWidth="1"/>
    <col min="3338" max="3338" width="4" style="452" customWidth="1"/>
    <col min="3339" max="3339" width="8.5703125" style="452" customWidth="1"/>
    <col min="3340" max="3340" width="4" style="452" customWidth="1"/>
    <col min="3341" max="3341" width="17.42578125" style="452" customWidth="1"/>
    <col min="3342" max="3342" width="3.5703125" style="452" customWidth="1"/>
    <col min="3343" max="3343" width="18.85546875" style="452" customWidth="1"/>
    <col min="3344" max="3584" width="9.140625" style="452"/>
    <col min="3585" max="3585" width="14.28515625" style="452" customWidth="1"/>
    <col min="3586" max="3586" width="10.7109375" style="452" customWidth="1"/>
    <col min="3587" max="3587" width="11.7109375" style="452" customWidth="1"/>
    <col min="3588" max="3588" width="12" style="452" customWidth="1"/>
    <col min="3589" max="3589" width="38.5703125" style="452" customWidth="1"/>
    <col min="3590" max="3590" width="17.85546875" style="452" customWidth="1"/>
    <col min="3591" max="3591" width="18" style="452" customWidth="1"/>
    <col min="3592" max="3592" width="17.85546875" style="452" customWidth="1"/>
    <col min="3593" max="3593" width="20" style="452" bestFit="1" customWidth="1"/>
    <col min="3594" max="3594" width="4" style="452" customWidth="1"/>
    <col min="3595" max="3595" width="8.5703125" style="452" customWidth="1"/>
    <col min="3596" max="3596" width="4" style="452" customWidth="1"/>
    <col min="3597" max="3597" width="17.42578125" style="452" customWidth="1"/>
    <col min="3598" max="3598" width="3.5703125" style="452" customWidth="1"/>
    <col min="3599" max="3599" width="18.85546875" style="452" customWidth="1"/>
    <col min="3600" max="3840" width="9.140625" style="452"/>
    <col min="3841" max="3841" width="14.28515625" style="452" customWidth="1"/>
    <col min="3842" max="3842" width="10.7109375" style="452" customWidth="1"/>
    <col min="3843" max="3843" width="11.7109375" style="452" customWidth="1"/>
    <col min="3844" max="3844" width="12" style="452" customWidth="1"/>
    <col min="3845" max="3845" width="38.5703125" style="452" customWidth="1"/>
    <col min="3846" max="3846" width="17.85546875" style="452" customWidth="1"/>
    <col min="3847" max="3847" width="18" style="452" customWidth="1"/>
    <col min="3848" max="3848" width="17.85546875" style="452" customWidth="1"/>
    <col min="3849" max="3849" width="20" style="452" bestFit="1" customWidth="1"/>
    <col min="3850" max="3850" width="4" style="452" customWidth="1"/>
    <col min="3851" max="3851" width="8.5703125" style="452" customWidth="1"/>
    <col min="3852" max="3852" width="4" style="452" customWidth="1"/>
    <col min="3853" max="3853" width="17.42578125" style="452" customWidth="1"/>
    <col min="3854" max="3854" width="3.5703125" style="452" customWidth="1"/>
    <col min="3855" max="3855" width="18.85546875" style="452" customWidth="1"/>
    <col min="3856" max="4096" width="9.140625" style="452"/>
    <col min="4097" max="4097" width="14.28515625" style="452" customWidth="1"/>
    <col min="4098" max="4098" width="10.7109375" style="452" customWidth="1"/>
    <col min="4099" max="4099" width="11.7109375" style="452" customWidth="1"/>
    <col min="4100" max="4100" width="12" style="452" customWidth="1"/>
    <col min="4101" max="4101" width="38.5703125" style="452" customWidth="1"/>
    <col min="4102" max="4102" width="17.85546875" style="452" customWidth="1"/>
    <col min="4103" max="4103" width="18" style="452" customWidth="1"/>
    <col min="4104" max="4104" width="17.85546875" style="452" customWidth="1"/>
    <col min="4105" max="4105" width="20" style="452" bestFit="1" customWidth="1"/>
    <col min="4106" max="4106" width="4" style="452" customWidth="1"/>
    <col min="4107" max="4107" width="8.5703125" style="452" customWidth="1"/>
    <col min="4108" max="4108" width="4" style="452" customWidth="1"/>
    <col min="4109" max="4109" width="17.42578125" style="452" customWidth="1"/>
    <col min="4110" max="4110" width="3.5703125" style="452" customWidth="1"/>
    <col min="4111" max="4111" width="18.85546875" style="452" customWidth="1"/>
    <col min="4112" max="4352" width="9.140625" style="452"/>
    <col min="4353" max="4353" width="14.28515625" style="452" customWidth="1"/>
    <col min="4354" max="4354" width="10.7109375" style="452" customWidth="1"/>
    <col min="4355" max="4355" width="11.7109375" style="452" customWidth="1"/>
    <col min="4356" max="4356" width="12" style="452" customWidth="1"/>
    <col min="4357" max="4357" width="38.5703125" style="452" customWidth="1"/>
    <col min="4358" max="4358" width="17.85546875" style="452" customWidth="1"/>
    <col min="4359" max="4359" width="18" style="452" customWidth="1"/>
    <col min="4360" max="4360" width="17.85546875" style="452" customWidth="1"/>
    <col min="4361" max="4361" width="20" style="452" bestFit="1" customWidth="1"/>
    <col min="4362" max="4362" width="4" style="452" customWidth="1"/>
    <col min="4363" max="4363" width="8.5703125" style="452" customWidth="1"/>
    <col min="4364" max="4364" width="4" style="452" customWidth="1"/>
    <col min="4365" max="4365" width="17.42578125" style="452" customWidth="1"/>
    <col min="4366" max="4366" width="3.5703125" style="452" customWidth="1"/>
    <col min="4367" max="4367" width="18.85546875" style="452" customWidth="1"/>
    <col min="4368" max="4608" width="9.140625" style="452"/>
    <col min="4609" max="4609" width="14.28515625" style="452" customWidth="1"/>
    <col min="4610" max="4610" width="10.7109375" style="452" customWidth="1"/>
    <col min="4611" max="4611" width="11.7109375" style="452" customWidth="1"/>
    <col min="4612" max="4612" width="12" style="452" customWidth="1"/>
    <col min="4613" max="4613" width="38.5703125" style="452" customWidth="1"/>
    <col min="4614" max="4614" width="17.85546875" style="452" customWidth="1"/>
    <col min="4615" max="4615" width="18" style="452" customWidth="1"/>
    <col min="4616" max="4616" width="17.85546875" style="452" customWidth="1"/>
    <col min="4617" max="4617" width="20" style="452" bestFit="1" customWidth="1"/>
    <col min="4618" max="4618" width="4" style="452" customWidth="1"/>
    <col min="4619" max="4619" width="8.5703125" style="452" customWidth="1"/>
    <col min="4620" max="4620" width="4" style="452" customWidth="1"/>
    <col min="4621" max="4621" width="17.42578125" style="452" customWidth="1"/>
    <col min="4622" max="4622" width="3.5703125" style="452" customWidth="1"/>
    <col min="4623" max="4623" width="18.85546875" style="452" customWidth="1"/>
    <col min="4624" max="4864" width="9.140625" style="452"/>
    <col min="4865" max="4865" width="14.28515625" style="452" customWidth="1"/>
    <col min="4866" max="4866" width="10.7109375" style="452" customWidth="1"/>
    <col min="4867" max="4867" width="11.7109375" style="452" customWidth="1"/>
    <col min="4868" max="4868" width="12" style="452" customWidth="1"/>
    <col min="4869" max="4869" width="38.5703125" style="452" customWidth="1"/>
    <col min="4870" max="4870" width="17.85546875" style="452" customWidth="1"/>
    <col min="4871" max="4871" width="18" style="452" customWidth="1"/>
    <col min="4872" max="4872" width="17.85546875" style="452" customWidth="1"/>
    <col min="4873" max="4873" width="20" style="452" bestFit="1" customWidth="1"/>
    <col min="4874" max="4874" width="4" style="452" customWidth="1"/>
    <col min="4875" max="4875" width="8.5703125" style="452" customWidth="1"/>
    <col min="4876" max="4876" width="4" style="452" customWidth="1"/>
    <col min="4877" max="4877" width="17.42578125" style="452" customWidth="1"/>
    <col min="4878" max="4878" width="3.5703125" style="452" customWidth="1"/>
    <col min="4879" max="4879" width="18.85546875" style="452" customWidth="1"/>
    <col min="4880" max="5120" width="9.140625" style="452"/>
    <col min="5121" max="5121" width="14.28515625" style="452" customWidth="1"/>
    <col min="5122" max="5122" width="10.7109375" style="452" customWidth="1"/>
    <col min="5123" max="5123" width="11.7109375" style="452" customWidth="1"/>
    <col min="5124" max="5124" width="12" style="452" customWidth="1"/>
    <col min="5125" max="5125" width="38.5703125" style="452" customWidth="1"/>
    <col min="5126" max="5126" width="17.85546875" style="452" customWidth="1"/>
    <col min="5127" max="5127" width="18" style="452" customWidth="1"/>
    <col min="5128" max="5128" width="17.85546875" style="452" customWidth="1"/>
    <col min="5129" max="5129" width="20" style="452" bestFit="1" customWidth="1"/>
    <col min="5130" max="5130" width="4" style="452" customWidth="1"/>
    <col min="5131" max="5131" width="8.5703125" style="452" customWidth="1"/>
    <col min="5132" max="5132" width="4" style="452" customWidth="1"/>
    <col min="5133" max="5133" width="17.42578125" style="452" customWidth="1"/>
    <col min="5134" max="5134" width="3.5703125" style="452" customWidth="1"/>
    <col min="5135" max="5135" width="18.85546875" style="452" customWidth="1"/>
    <col min="5136" max="5376" width="9.140625" style="452"/>
    <col min="5377" max="5377" width="14.28515625" style="452" customWidth="1"/>
    <col min="5378" max="5378" width="10.7109375" style="452" customWidth="1"/>
    <col min="5379" max="5379" width="11.7109375" style="452" customWidth="1"/>
    <col min="5380" max="5380" width="12" style="452" customWidth="1"/>
    <col min="5381" max="5381" width="38.5703125" style="452" customWidth="1"/>
    <col min="5382" max="5382" width="17.85546875" style="452" customWidth="1"/>
    <col min="5383" max="5383" width="18" style="452" customWidth="1"/>
    <col min="5384" max="5384" width="17.85546875" style="452" customWidth="1"/>
    <col min="5385" max="5385" width="20" style="452" bestFit="1" customWidth="1"/>
    <col min="5386" max="5386" width="4" style="452" customWidth="1"/>
    <col min="5387" max="5387" width="8.5703125" style="452" customWidth="1"/>
    <col min="5388" max="5388" width="4" style="452" customWidth="1"/>
    <col min="5389" max="5389" width="17.42578125" style="452" customWidth="1"/>
    <col min="5390" max="5390" width="3.5703125" style="452" customWidth="1"/>
    <col min="5391" max="5391" width="18.85546875" style="452" customWidth="1"/>
    <col min="5392" max="5632" width="9.140625" style="452"/>
    <col min="5633" max="5633" width="14.28515625" style="452" customWidth="1"/>
    <col min="5634" max="5634" width="10.7109375" style="452" customWidth="1"/>
    <col min="5635" max="5635" width="11.7109375" style="452" customWidth="1"/>
    <col min="5636" max="5636" width="12" style="452" customWidth="1"/>
    <col min="5637" max="5637" width="38.5703125" style="452" customWidth="1"/>
    <col min="5638" max="5638" width="17.85546875" style="452" customWidth="1"/>
    <col min="5639" max="5639" width="18" style="452" customWidth="1"/>
    <col min="5640" max="5640" width="17.85546875" style="452" customWidth="1"/>
    <col min="5641" max="5641" width="20" style="452" bestFit="1" customWidth="1"/>
    <col min="5642" max="5642" width="4" style="452" customWidth="1"/>
    <col min="5643" max="5643" width="8.5703125" style="452" customWidth="1"/>
    <col min="5644" max="5644" width="4" style="452" customWidth="1"/>
    <col min="5645" max="5645" width="17.42578125" style="452" customWidth="1"/>
    <col min="5646" max="5646" width="3.5703125" style="452" customWidth="1"/>
    <col min="5647" max="5647" width="18.85546875" style="452" customWidth="1"/>
    <col min="5648" max="5888" width="9.140625" style="452"/>
    <col min="5889" max="5889" width="14.28515625" style="452" customWidth="1"/>
    <col min="5890" max="5890" width="10.7109375" style="452" customWidth="1"/>
    <col min="5891" max="5891" width="11.7109375" style="452" customWidth="1"/>
    <col min="5892" max="5892" width="12" style="452" customWidth="1"/>
    <col min="5893" max="5893" width="38.5703125" style="452" customWidth="1"/>
    <col min="5894" max="5894" width="17.85546875" style="452" customWidth="1"/>
    <col min="5895" max="5895" width="18" style="452" customWidth="1"/>
    <col min="5896" max="5896" width="17.85546875" style="452" customWidth="1"/>
    <col min="5897" max="5897" width="20" style="452" bestFit="1" customWidth="1"/>
    <col min="5898" max="5898" width="4" style="452" customWidth="1"/>
    <col min="5899" max="5899" width="8.5703125" style="452" customWidth="1"/>
    <col min="5900" max="5900" width="4" style="452" customWidth="1"/>
    <col min="5901" max="5901" width="17.42578125" style="452" customWidth="1"/>
    <col min="5902" max="5902" width="3.5703125" style="452" customWidth="1"/>
    <col min="5903" max="5903" width="18.85546875" style="452" customWidth="1"/>
    <col min="5904" max="6144" width="9.140625" style="452"/>
    <col min="6145" max="6145" width="14.28515625" style="452" customWidth="1"/>
    <col min="6146" max="6146" width="10.7109375" style="452" customWidth="1"/>
    <col min="6147" max="6147" width="11.7109375" style="452" customWidth="1"/>
    <col min="6148" max="6148" width="12" style="452" customWidth="1"/>
    <col min="6149" max="6149" width="38.5703125" style="452" customWidth="1"/>
    <col min="6150" max="6150" width="17.85546875" style="452" customWidth="1"/>
    <col min="6151" max="6151" width="18" style="452" customWidth="1"/>
    <col min="6152" max="6152" width="17.85546875" style="452" customWidth="1"/>
    <col min="6153" max="6153" width="20" style="452" bestFit="1" customWidth="1"/>
    <col min="6154" max="6154" width="4" style="452" customWidth="1"/>
    <col min="6155" max="6155" width="8.5703125" style="452" customWidth="1"/>
    <col min="6156" max="6156" width="4" style="452" customWidth="1"/>
    <col min="6157" max="6157" width="17.42578125" style="452" customWidth="1"/>
    <col min="6158" max="6158" width="3.5703125" style="452" customWidth="1"/>
    <col min="6159" max="6159" width="18.85546875" style="452" customWidth="1"/>
    <col min="6160" max="6400" width="9.140625" style="452"/>
    <col min="6401" max="6401" width="14.28515625" style="452" customWidth="1"/>
    <col min="6402" max="6402" width="10.7109375" style="452" customWidth="1"/>
    <col min="6403" max="6403" width="11.7109375" style="452" customWidth="1"/>
    <col min="6404" max="6404" width="12" style="452" customWidth="1"/>
    <col min="6405" max="6405" width="38.5703125" style="452" customWidth="1"/>
    <col min="6406" max="6406" width="17.85546875" style="452" customWidth="1"/>
    <col min="6407" max="6407" width="18" style="452" customWidth="1"/>
    <col min="6408" max="6408" width="17.85546875" style="452" customWidth="1"/>
    <col min="6409" max="6409" width="20" style="452" bestFit="1" customWidth="1"/>
    <col min="6410" max="6410" width="4" style="452" customWidth="1"/>
    <col min="6411" max="6411" width="8.5703125" style="452" customWidth="1"/>
    <col min="6412" max="6412" width="4" style="452" customWidth="1"/>
    <col min="6413" max="6413" width="17.42578125" style="452" customWidth="1"/>
    <col min="6414" max="6414" width="3.5703125" style="452" customWidth="1"/>
    <col min="6415" max="6415" width="18.85546875" style="452" customWidth="1"/>
    <col min="6416" max="6656" width="9.140625" style="452"/>
    <col min="6657" max="6657" width="14.28515625" style="452" customWidth="1"/>
    <col min="6658" max="6658" width="10.7109375" style="452" customWidth="1"/>
    <col min="6659" max="6659" width="11.7109375" style="452" customWidth="1"/>
    <col min="6660" max="6660" width="12" style="452" customWidth="1"/>
    <col min="6661" max="6661" width="38.5703125" style="452" customWidth="1"/>
    <col min="6662" max="6662" width="17.85546875" style="452" customWidth="1"/>
    <col min="6663" max="6663" width="18" style="452" customWidth="1"/>
    <col min="6664" max="6664" width="17.85546875" style="452" customWidth="1"/>
    <col min="6665" max="6665" width="20" style="452" bestFit="1" customWidth="1"/>
    <col min="6666" max="6666" width="4" style="452" customWidth="1"/>
    <col min="6667" max="6667" width="8.5703125" style="452" customWidth="1"/>
    <col min="6668" max="6668" width="4" style="452" customWidth="1"/>
    <col min="6669" max="6669" width="17.42578125" style="452" customWidth="1"/>
    <col min="6670" max="6670" width="3.5703125" style="452" customWidth="1"/>
    <col min="6671" max="6671" width="18.85546875" style="452" customWidth="1"/>
    <col min="6672" max="6912" width="9.140625" style="452"/>
    <col min="6913" max="6913" width="14.28515625" style="452" customWidth="1"/>
    <col min="6914" max="6914" width="10.7109375" style="452" customWidth="1"/>
    <col min="6915" max="6915" width="11.7109375" style="452" customWidth="1"/>
    <col min="6916" max="6916" width="12" style="452" customWidth="1"/>
    <col min="6917" max="6917" width="38.5703125" style="452" customWidth="1"/>
    <col min="6918" max="6918" width="17.85546875" style="452" customWidth="1"/>
    <col min="6919" max="6919" width="18" style="452" customWidth="1"/>
    <col min="6920" max="6920" width="17.85546875" style="452" customWidth="1"/>
    <col min="6921" max="6921" width="20" style="452" bestFit="1" customWidth="1"/>
    <col min="6922" max="6922" width="4" style="452" customWidth="1"/>
    <col min="6923" max="6923" width="8.5703125" style="452" customWidth="1"/>
    <col min="6924" max="6924" width="4" style="452" customWidth="1"/>
    <col min="6925" max="6925" width="17.42578125" style="452" customWidth="1"/>
    <col min="6926" max="6926" width="3.5703125" style="452" customWidth="1"/>
    <col min="6927" max="6927" width="18.85546875" style="452" customWidth="1"/>
    <col min="6928" max="7168" width="9.140625" style="452"/>
    <col min="7169" max="7169" width="14.28515625" style="452" customWidth="1"/>
    <col min="7170" max="7170" width="10.7109375" style="452" customWidth="1"/>
    <col min="7171" max="7171" width="11.7109375" style="452" customWidth="1"/>
    <col min="7172" max="7172" width="12" style="452" customWidth="1"/>
    <col min="7173" max="7173" width="38.5703125" style="452" customWidth="1"/>
    <col min="7174" max="7174" width="17.85546875" style="452" customWidth="1"/>
    <col min="7175" max="7175" width="18" style="452" customWidth="1"/>
    <col min="7176" max="7176" width="17.85546875" style="452" customWidth="1"/>
    <col min="7177" max="7177" width="20" style="452" bestFit="1" customWidth="1"/>
    <col min="7178" max="7178" width="4" style="452" customWidth="1"/>
    <col min="7179" max="7179" width="8.5703125" style="452" customWidth="1"/>
    <col min="7180" max="7180" width="4" style="452" customWidth="1"/>
    <col min="7181" max="7181" width="17.42578125" style="452" customWidth="1"/>
    <col min="7182" max="7182" width="3.5703125" style="452" customWidth="1"/>
    <col min="7183" max="7183" width="18.85546875" style="452" customWidth="1"/>
    <col min="7184" max="7424" width="9.140625" style="452"/>
    <col min="7425" max="7425" width="14.28515625" style="452" customWidth="1"/>
    <col min="7426" max="7426" width="10.7109375" style="452" customWidth="1"/>
    <col min="7427" max="7427" width="11.7109375" style="452" customWidth="1"/>
    <col min="7428" max="7428" width="12" style="452" customWidth="1"/>
    <col min="7429" max="7429" width="38.5703125" style="452" customWidth="1"/>
    <col min="7430" max="7430" width="17.85546875" style="452" customWidth="1"/>
    <col min="7431" max="7431" width="18" style="452" customWidth="1"/>
    <col min="7432" max="7432" width="17.85546875" style="452" customWidth="1"/>
    <col min="7433" max="7433" width="20" style="452" bestFit="1" customWidth="1"/>
    <col min="7434" max="7434" width="4" style="452" customWidth="1"/>
    <col min="7435" max="7435" width="8.5703125" style="452" customWidth="1"/>
    <col min="7436" max="7436" width="4" style="452" customWidth="1"/>
    <col min="7437" max="7437" width="17.42578125" style="452" customWidth="1"/>
    <col min="7438" max="7438" width="3.5703125" style="452" customWidth="1"/>
    <col min="7439" max="7439" width="18.85546875" style="452" customWidth="1"/>
    <col min="7440" max="7680" width="9.140625" style="452"/>
    <col min="7681" max="7681" width="14.28515625" style="452" customWidth="1"/>
    <col min="7682" max="7682" width="10.7109375" style="452" customWidth="1"/>
    <col min="7683" max="7683" width="11.7109375" style="452" customWidth="1"/>
    <col min="7684" max="7684" width="12" style="452" customWidth="1"/>
    <col min="7685" max="7685" width="38.5703125" style="452" customWidth="1"/>
    <col min="7686" max="7686" width="17.85546875" style="452" customWidth="1"/>
    <col min="7687" max="7687" width="18" style="452" customWidth="1"/>
    <col min="7688" max="7688" width="17.85546875" style="452" customWidth="1"/>
    <col min="7689" max="7689" width="20" style="452" bestFit="1" customWidth="1"/>
    <col min="7690" max="7690" width="4" style="452" customWidth="1"/>
    <col min="7691" max="7691" width="8.5703125" style="452" customWidth="1"/>
    <col min="7692" max="7692" width="4" style="452" customWidth="1"/>
    <col min="7693" max="7693" width="17.42578125" style="452" customWidth="1"/>
    <col min="7694" max="7694" width="3.5703125" style="452" customWidth="1"/>
    <col min="7695" max="7695" width="18.85546875" style="452" customWidth="1"/>
    <col min="7696" max="7936" width="9.140625" style="452"/>
    <col min="7937" max="7937" width="14.28515625" style="452" customWidth="1"/>
    <col min="7938" max="7938" width="10.7109375" style="452" customWidth="1"/>
    <col min="7939" max="7939" width="11.7109375" style="452" customWidth="1"/>
    <col min="7940" max="7940" width="12" style="452" customWidth="1"/>
    <col min="7941" max="7941" width="38.5703125" style="452" customWidth="1"/>
    <col min="7942" max="7942" width="17.85546875" style="452" customWidth="1"/>
    <col min="7943" max="7943" width="18" style="452" customWidth="1"/>
    <col min="7944" max="7944" width="17.85546875" style="452" customWidth="1"/>
    <col min="7945" max="7945" width="20" style="452" bestFit="1" customWidth="1"/>
    <col min="7946" max="7946" width="4" style="452" customWidth="1"/>
    <col min="7947" max="7947" width="8.5703125" style="452" customWidth="1"/>
    <col min="7948" max="7948" width="4" style="452" customWidth="1"/>
    <col min="7949" max="7949" width="17.42578125" style="452" customWidth="1"/>
    <col min="7950" max="7950" width="3.5703125" style="452" customWidth="1"/>
    <col min="7951" max="7951" width="18.85546875" style="452" customWidth="1"/>
    <col min="7952" max="8192" width="9.140625" style="452"/>
    <col min="8193" max="8193" width="14.28515625" style="452" customWidth="1"/>
    <col min="8194" max="8194" width="10.7109375" style="452" customWidth="1"/>
    <col min="8195" max="8195" width="11.7109375" style="452" customWidth="1"/>
    <col min="8196" max="8196" width="12" style="452" customWidth="1"/>
    <col min="8197" max="8197" width="38.5703125" style="452" customWidth="1"/>
    <col min="8198" max="8198" width="17.85546875" style="452" customWidth="1"/>
    <col min="8199" max="8199" width="18" style="452" customWidth="1"/>
    <col min="8200" max="8200" width="17.85546875" style="452" customWidth="1"/>
    <col min="8201" max="8201" width="20" style="452" bestFit="1" customWidth="1"/>
    <col min="8202" max="8202" width="4" style="452" customWidth="1"/>
    <col min="8203" max="8203" width="8.5703125" style="452" customWidth="1"/>
    <col min="8204" max="8204" width="4" style="452" customWidth="1"/>
    <col min="8205" max="8205" width="17.42578125" style="452" customWidth="1"/>
    <col min="8206" max="8206" width="3.5703125" style="452" customWidth="1"/>
    <col min="8207" max="8207" width="18.85546875" style="452" customWidth="1"/>
    <col min="8208" max="8448" width="9.140625" style="452"/>
    <col min="8449" max="8449" width="14.28515625" style="452" customWidth="1"/>
    <col min="8450" max="8450" width="10.7109375" style="452" customWidth="1"/>
    <col min="8451" max="8451" width="11.7109375" style="452" customWidth="1"/>
    <col min="8452" max="8452" width="12" style="452" customWidth="1"/>
    <col min="8453" max="8453" width="38.5703125" style="452" customWidth="1"/>
    <col min="8454" max="8454" width="17.85546875" style="452" customWidth="1"/>
    <col min="8455" max="8455" width="18" style="452" customWidth="1"/>
    <col min="8456" max="8456" width="17.85546875" style="452" customWidth="1"/>
    <col min="8457" max="8457" width="20" style="452" bestFit="1" customWidth="1"/>
    <col min="8458" max="8458" width="4" style="452" customWidth="1"/>
    <col min="8459" max="8459" width="8.5703125" style="452" customWidth="1"/>
    <col min="8460" max="8460" width="4" style="452" customWidth="1"/>
    <col min="8461" max="8461" width="17.42578125" style="452" customWidth="1"/>
    <col min="8462" max="8462" width="3.5703125" style="452" customWidth="1"/>
    <col min="8463" max="8463" width="18.85546875" style="452" customWidth="1"/>
    <col min="8464" max="8704" width="9.140625" style="452"/>
    <col min="8705" max="8705" width="14.28515625" style="452" customWidth="1"/>
    <col min="8706" max="8706" width="10.7109375" style="452" customWidth="1"/>
    <col min="8707" max="8707" width="11.7109375" style="452" customWidth="1"/>
    <col min="8708" max="8708" width="12" style="452" customWidth="1"/>
    <col min="8709" max="8709" width="38.5703125" style="452" customWidth="1"/>
    <col min="8710" max="8710" width="17.85546875" style="452" customWidth="1"/>
    <col min="8711" max="8711" width="18" style="452" customWidth="1"/>
    <col min="8712" max="8712" width="17.85546875" style="452" customWidth="1"/>
    <col min="8713" max="8713" width="20" style="452" bestFit="1" customWidth="1"/>
    <col min="8714" max="8714" width="4" style="452" customWidth="1"/>
    <col min="8715" max="8715" width="8.5703125" style="452" customWidth="1"/>
    <col min="8716" max="8716" width="4" style="452" customWidth="1"/>
    <col min="8717" max="8717" width="17.42578125" style="452" customWidth="1"/>
    <col min="8718" max="8718" width="3.5703125" style="452" customWidth="1"/>
    <col min="8719" max="8719" width="18.85546875" style="452" customWidth="1"/>
    <col min="8720" max="8960" width="9.140625" style="452"/>
    <col min="8961" max="8961" width="14.28515625" style="452" customWidth="1"/>
    <col min="8962" max="8962" width="10.7109375" style="452" customWidth="1"/>
    <col min="8963" max="8963" width="11.7109375" style="452" customWidth="1"/>
    <col min="8964" max="8964" width="12" style="452" customWidth="1"/>
    <col min="8965" max="8965" width="38.5703125" style="452" customWidth="1"/>
    <col min="8966" max="8966" width="17.85546875" style="452" customWidth="1"/>
    <col min="8967" max="8967" width="18" style="452" customWidth="1"/>
    <col min="8968" max="8968" width="17.85546875" style="452" customWidth="1"/>
    <col min="8969" max="8969" width="20" style="452" bestFit="1" customWidth="1"/>
    <col min="8970" max="8970" width="4" style="452" customWidth="1"/>
    <col min="8971" max="8971" width="8.5703125" style="452" customWidth="1"/>
    <col min="8972" max="8972" width="4" style="452" customWidth="1"/>
    <col min="8973" max="8973" width="17.42578125" style="452" customWidth="1"/>
    <col min="8974" max="8974" width="3.5703125" style="452" customWidth="1"/>
    <col min="8975" max="8975" width="18.85546875" style="452" customWidth="1"/>
    <col min="8976" max="9216" width="9.140625" style="452"/>
    <col min="9217" max="9217" width="14.28515625" style="452" customWidth="1"/>
    <col min="9218" max="9218" width="10.7109375" style="452" customWidth="1"/>
    <col min="9219" max="9219" width="11.7109375" style="452" customWidth="1"/>
    <col min="9220" max="9220" width="12" style="452" customWidth="1"/>
    <col min="9221" max="9221" width="38.5703125" style="452" customWidth="1"/>
    <col min="9222" max="9222" width="17.85546875" style="452" customWidth="1"/>
    <col min="9223" max="9223" width="18" style="452" customWidth="1"/>
    <col min="9224" max="9224" width="17.85546875" style="452" customWidth="1"/>
    <col min="9225" max="9225" width="20" style="452" bestFit="1" customWidth="1"/>
    <col min="9226" max="9226" width="4" style="452" customWidth="1"/>
    <col min="9227" max="9227" width="8.5703125" style="452" customWidth="1"/>
    <col min="9228" max="9228" width="4" style="452" customWidth="1"/>
    <col min="9229" max="9229" width="17.42578125" style="452" customWidth="1"/>
    <col min="9230" max="9230" width="3.5703125" style="452" customWidth="1"/>
    <col min="9231" max="9231" width="18.85546875" style="452" customWidth="1"/>
    <col min="9232" max="9472" width="9.140625" style="452"/>
    <col min="9473" max="9473" width="14.28515625" style="452" customWidth="1"/>
    <col min="9474" max="9474" width="10.7109375" style="452" customWidth="1"/>
    <col min="9475" max="9475" width="11.7109375" style="452" customWidth="1"/>
    <col min="9476" max="9476" width="12" style="452" customWidth="1"/>
    <col min="9477" max="9477" width="38.5703125" style="452" customWidth="1"/>
    <col min="9478" max="9478" width="17.85546875" style="452" customWidth="1"/>
    <col min="9479" max="9479" width="18" style="452" customWidth="1"/>
    <col min="9480" max="9480" width="17.85546875" style="452" customWidth="1"/>
    <col min="9481" max="9481" width="20" style="452" bestFit="1" customWidth="1"/>
    <col min="9482" max="9482" width="4" style="452" customWidth="1"/>
    <col min="9483" max="9483" width="8.5703125" style="452" customWidth="1"/>
    <col min="9484" max="9484" width="4" style="452" customWidth="1"/>
    <col min="9485" max="9485" width="17.42578125" style="452" customWidth="1"/>
    <col min="9486" max="9486" width="3.5703125" style="452" customWidth="1"/>
    <col min="9487" max="9487" width="18.85546875" style="452" customWidth="1"/>
    <col min="9488" max="9728" width="9.140625" style="452"/>
    <col min="9729" max="9729" width="14.28515625" style="452" customWidth="1"/>
    <col min="9730" max="9730" width="10.7109375" style="452" customWidth="1"/>
    <col min="9731" max="9731" width="11.7109375" style="452" customWidth="1"/>
    <col min="9732" max="9732" width="12" style="452" customWidth="1"/>
    <col min="9733" max="9733" width="38.5703125" style="452" customWidth="1"/>
    <col min="9734" max="9734" width="17.85546875" style="452" customWidth="1"/>
    <col min="9735" max="9735" width="18" style="452" customWidth="1"/>
    <col min="9736" max="9736" width="17.85546875" style="452" customWidth="1"/>
    <col min="9737" max="9737" width="20" style="452" bestFit="1" customWidth="1"/>
    <col min="9738" max="9738" width="4" style="452" customWidth="1"/>
    <col min="9739" max="9739" width="8.5703125" style="452" customWidth="1"/>
    <col min="9740" max="9740" width="4" style="452" customWidth="1"/>
    <col min="9741" max="9741" width="17.42578125" style="452" customWidth="1"/>
    <col min="9742" max="9742" width="3.5703125" style="452" customWidth="1"/>
    <col min="9743" max="9743" width="18.85546875" style="452" customWidth="1"/>
    <col min="9744" max="9984" width="9.140625" style="452"/>
    <col min="9985" max="9985" width="14.28515625" style="452" customWidth="1"/>
    <col min="9986" max="9986" width="10.7109375" style="452" customWidth="1"/>
    <col min="9987" max="9987" width="11.7109375" style="452" customWidth="1"/>
    <col min="9988" max="9988" width="12" style="452" customWidth="1"/>
    <col min="9989" max="9989" width="38.5703125" style="452" customWidth="1"/>
    <col min="9990" max="9990" width="17.85546875" style="452" customWidth="1"/>
    <col min="9991" max="9991" width="18" style="452" customWidth="1"/>
    <col min="9992" max="9992" width="17.85546875" style="452" customWidth="1"/>
    <col min="9993" max="9993" width="20" style="452" bestFit="1" customWidth="1"/>
    <col min="9994" max="9994" width="4" style="452" customWidth="1"/>
    <col min="9995" max="9995" width="8.5703125" style="452" customWidth="1"/>
    <col min="9996" max="9996" width="4" style="452" customWidth="1"/>
    <col min="9997" max="9997" width="17.42578125" style="452" customWidth="1"/>
    <col min="9998" max="9998" width="3.5703125" style="452" customWidth="1"/>
    <col min="9999" max="9999" width="18.85546875" style="452" customWidth="1"/>
    <col min="10000" max="10240" width="9.140625" style="452"/>
    <col min="10241" max="10241" width="14.28515625" style="452" customWidth="1"/>
    <col min="10242" max="10242" width="10.7109375" style="452" customWidth="1"/>
    <col min="10243" max="10243" width="11.7109375" style="452" customWidth="1"/>
    <col min="10244" max="10244" width="12" style="452" customWidth="1"/>
    <col min="10245" max="10245" width="38.5703125" style="452" customWidth="1"/>
    <col min="10246" max="10246" width="17.85546875" style="452" customWidth="1"/>
    <col min="10247" max="10247" width="18" style="452" customWidth="1"/>
    <col min="10248" max="10248" width="17.85546875" style="452" customWidth="1"/>
    <col min="10249" max="10249" width="20" style="452" bestFit="1" customWidth="1"/>
    <col min="10250" max="10250" width="4" style="452" customWidth="1"/>
    <col min="10251" max="10251" width="8.5703125" style="452" customWidth="1"/>
    <col min="10252" max="10252" width="4" style="452" customWidth="1"/>
    <col min="10253" max="10253" width="17.42578125" style="452" customWidth="1"/>
    <col min="10254" max="10254" width="3.5703125" style="452" customWidth="1"/>
    <col min="10255" max="10255" width="18.85546875" style="452" customWidth="1"/>
    <col min="10256" max="10496" width="9.140625" style="452"/>
    <col min="10497" max="10497" width="14.28515625" style="452" customWidth="1"/>
    <col min="10498" max="10498" width="10.7109375" style="452" customWidth="1"/>
    <col min="10499" max="10499" width="11.7109375" style="452" customWidth="1"/>
    <col min="10500" max="10500" width="12" style="452" customWidth="1"/>
    <col min="10501" max="10501" width="38.5703125" style="452" customWidth="1"/>
    <col min="10502" max="10502" width="17.85546875" style="452" customWidth="1"/>
    <col min="10503" max="10503" width="18" style="452" customWidth="1"/>
    <col min="10504" max="10504" width="17.85546875" style="452" customWidth="1"/>
    <col min="10505" max="10505" width="20" style="452" bestFit="1" customWidth="1"/>
    <col min="10506" max="10506" width="4" style="452" customWidth="1"/>
    <col min="10507" max="10507" width="8.5703125" style="452" customWidth="1"/>
    <col min="10508" max="10508" width="4" style="452" customWidth="1"/>
    <col min="10509" max="10509" width="17.42578125" style="452" customWidth="1"/>
    <col min="10510" max="10510" width="3.5703125" style="452" customWidth="1"/>
    <col min="10511" max="10511" width="18.85546875" style="452" customWidth="1"/>
    <col min="10512" max="10752" width="9.140625" style="452"/>
    <col min="10753" max="10753" width="14.28515625" style="452" customWidth="1"/>
    <col min="10754" max="10754" width="10.7109375" style="452" customWidth="1"/>
    <col min="10755" max="10755" width="11.7109375" style="452" customWidth="1"/>
    <col min="10756" max="10756" width="12" style="452" customWidth="1"/>
    <col min="10757" max="10757" width="38.5703125" style="452" customWidth="1"/>
    <col min="10758" max="10758" width="17.85546875" style="452" customWidth="1"/>
    <col min="10759" max="10759" width="18" style="452" customWidth="1"/>
    <col min="10760" max="10760" width="17.85546875" style="452" customWidth="1"/>
    <col min="10761" max="10761" width="20" style="452" bestFit="1" customWidth="1"/>
    <col min="10762" max="10762" width="4" style="452" customWidth="1"/>
    <col min="10763" max="10763" width="8.5703125" style="452" customWidth="1"/>
    <col min="10764" max="10764" width="4" style="452" customWidth="1"/>
    <col min="10765" max="10765" width="17.42578125" style="452" customWidth="1"/>
    <col min="10766" max="10766" width="3.5703125" style="452" customWidth="1"/>
    <col min="10767" max="10767" width="18.85546875" style="452" customWidth="1"/>
    <col min="10768" max="11008" width="9.140625" style="452"/>
    <col min="11009" max="11009" width="14.28515625" style="452" customWidth="1"/>
    <col min="11010" max="11010" width="10.7109375" style="452" customWidth="1"/>
    <col min="11011" max="11011" width="11.7109375" style="452" customWidth="1"/>
    <col min="11012" max="11012" width="12" style="452" customWidth="1"/>
    <col min="11013" max="11013" width="38.5703125" style="452" customWidth="1"/>
    <col min="11014" max="11014" width="17.85546875" style="452" customWidth="1"/>
    <col min="11015" max="11015" width="18" style="452" customWidth="1"/>
    <col min="11016" max="11016" width="17.85546875" style="452" customWidth="1"/>
    <col min="11017" max="11017" width="20" style="452" bestFit="1" customWidth="1"/>
    <col min="11018" max="11018" width="4" style="452" customWidth="1"/>
    <col min="11019" max="11019" width="8.5703125" style="452" customWidth="1"/>
    <col min="11020" max="11020" width="4" style="452" customWidth="1"/>
    <col min="11021" max="11021" width="17.42578125" style="452" customWidth="1"/>
    <col min="11022" max="11022" width="3.5703125" style="452" customWidth="1"/>
    <col min="11023" max="11023" width="18.85546875" style="452" customWidth="1"/>
    <col min="11024" max="11264" width="9.140625" style="452"/>
    <col min="11265" max="11265" width="14.28515625" style="452" customWidth="1"/>
    <col min="11266" max="11266" width="10.7109375" style="452" customWidth="1"/>
    <col min="11267" max="11267" width="11.7109375" style="452" customWidth="1"/>
    <col min="11268" max="11268" width="12" style="452" customWidth="1"/>
    <col min="11269" max="11269" width="38.5703125" style="452" customWidth="1"/>
    <col min="11270" max="11270" width="17.85546875" style="452" customWidth="1"/>
    <col min="11271" max="11271" width="18" style="452" customWidth="1"/>
    <col min="11272" max="11272" width="17.85546875" style="452" customWidth="1"/>
    <col min="11273" max="11273" width="20" style="452" bestFit="1" customWidth="1"/>
    <col min="11274" max="11274" width="4" style="452" customWidth="1"/>
    <col min="11275" max="11275" width="8.5703125" style="452" customWidth="1"/>
    <col min="11276" max="11276" width="4" style="452" customWidth="1"/>
    <col min="11277" max="11277" width="17.42578125" style="452" customWidth="1"/>
    <col min="11278" max="11278" width="3.5703125" style="452" customWidth="1"/>
    <col min="11279" max="11279" width="18.85546875" style="452" customWidth="1"/>
    <col min="11280" max="11520" width="9.140625" style="452"/>
    <col min="11521" max="11521" width="14.28515625" style="452" customWidth="1"/>
    <col min="11522" max="11522" width="10.7109375" style="452" customWidth="1"/>
    <col min="11523" max="11523" width="11.7109375" style="452" customWidth="1"/>
    <col min="11524" max="11524" width="12" style="452" customWidth="1"/>
    <col min="11525" max="11525" width="38.5703125" style="452" customWidth="1"/>
    <col min="11526" max="11526" width="17.85546875" style="452" customWidth="1"/>
    <col min="11527" max="11527" width="18" style="452" customWidth="1"/>
    <col min="11528" max="11528" width="17.85546875" style="452" customWidth="1"/>
    <col min="11529" max="11529" width="20" style="452" bestFit="1" customWidth="1"/>
    <col min="11530" max="11530" width="4" style="452" customWidth="1"/>
    <col min="11531" max="11531" width="8.5703125" style="452" customWidth="1"/>
    <col min="11532" max="11532" width="4" style="452" customWidth="1"/>
    <col min="11533" max="11533" width="17.42578125" style="452" customWidth="1"/>
    <col min="11534" max="11534" width="3.5703125" style="452" customWidth="1"/>
    <col min="11535" max="11535" width="18.85546875" style="452" customWidth="1"/>
    <col min="11536" max="11776" width="9.140625" style="452"/>
    <col min="11777" max="11777" width="14.28515625" style="452" customWidth="1"/>
    <col min="11778" max="11778" width="10.7109375" style="452" customWidth="1"/>
    <col min="11779" max="11779" width="11.7109375" style="452" customWidth="1"/>
    <col min="11780" max="11780" width="12" style="452" customWidth="1"/>
    <col min="11781" max="11781" width="38.5703125" style="452" customWidth="1"/>
    <col min="11782" max="11782" width="17.85546875" style="452" customWidth="1"/>
    <col min="11783" max="11783" width="18" style="452" customWidth="1"/>
    <col min="11784" max="11784" width="17.85546875" style="452" customWidth="1"/>
    <col min="11785" max="11785" width="20" style="452" bestFit="1" customWidth="1"/>
    <col min="11786" max="11786" width="4" style="452" customWidth="1"/>
    <col min="11787" max="11787" width="8.5703125" style="452" customWidth="1"/>
    <col min="11788" max="11788" width="4" style="452" customWidth="1"/>
    <col min="11789" max="11789" width="17.42578125" style="452" customWidth="1"/>
    <col min="11790" max="11790" width="3.5703125" style="452" customWidth="1"/>
    <col min="11791" max="11791" width="18.85546875" style="452" customWidth="1"/>
    <col min="11792" max="12032" width="9.140625" style="452"/>
    <col min="12033" max="12033" width="14.28515625" style="452" customWidth="1"/>
    <col min="12034" max="12034" width="10.7109375" style="452" customWidth="1"/>
    <col min="12035" max="12035" width="11.7109375" style="452" customWidth="1"/>
    <col min="12036" max="12036" width="12" style="452" customWidth="1"/>
    <col min="12037" max="12037" width="38.5703125" style="452" customWidth="1"/>
    <col min="12038" max="12038" width="17.85546875" style="452" customWidth="1"/>
    <col min="12039" max="12039" width="18" style="452" customWidth="1"/>
    <col min="12040" max="12040" width="17.85546875" style="452" customWidth="1"/>
    <col min="12041" max="12041" width="20" style="452" bestFit="1" customWidth="1"/>
    <col min="12042" max="12042" width="4" style="452" customWidth="1"/>
    <col min="12043" max="12043" width="8.5703125" style="452" customWidth="1"/>
    <col min="12044" max="12044" width="4" style="452" customWidth="1"/>
    <col min="12045" max="12045" width="17.42578125" style="452" customWidth="1"/>
    <col min="12046" max="12046" width="3.5703125" style="452" customWidth="1"/>
    <col min="12047" max="12047" width="18.85546875" style="452" customWidth="1"/>
    <col min="12048" max="12288" width="9.140625" style="452"/>
    <col min="12289" max="12289" width="14.28515625" style="452" customWidth="1"/>
    <col min="12290" max="12290" width="10.7109375" style="452" customWidth="1"/>
    <col min="12291" max="12291" width="11.7109375" style="452" customWidth="1"/>
    <col min="12292" max="12292" width="12" style="452" customWidth="1"/>
    <col min="12293" max="12293" width="38.5703125" style="452" customWidth="1"/>
    <col min="12294" max="12294" width="17.85546875" style="452" customWidth="1"/>
    <col min="12295" max="12295" width="18" style="452" customWidth="1"/>
    <col min="12296" max="12296" width="17.85546875" style="452" customWidth="1"/>
    <col min="12297" max="12297" width="20" style="452" bestFit="1" customWidth="1"/>
    <col min="12298" max="12298" width="4" style="452" customWidth="1"/>
    <col min="12299" max="12299" width="8.5703125" style="452" customWidth="1"/>
    <col min="12300" max="12300" width="4" style="452" customWidth="1"/>
    <col min="12301" max="12301" width="17.42578125" style="452" customWidth="1"/>
    <col min="12302" max="12302" width="3.5703125" style="452" customWidth="1"/>
    <col min="12303" max="12303" width="18.85546875" style="452" customWidth="1"/>
    <col min="12304" max="12544" width="9.140625" style="452"/>
    <col min="12545" max="12545" width="14.28515625" style="452" customWidth="1"/>
    <col min="12546" max="12546" width="10.7109375" style="452" customWidth="1"/>
    <col min="12547" max="12547" width="11.7109375" style="452" customWidth="1"/>
    <col min="12548" max="12548" width="12" style="452" customWidth="1"/>
    <col min="12549" max="12549" width="38.5703125" style="452" customWidth="1"/>
    <col min="12550" max="12550" width="17.85546875" style="452" customWidth="1"/>
    <col min="12551" max="12551" width="18" style="452" customWidth="1"/>
    <col min="12552" max="12552" width="17.85546875" style="452" customWidth="1"/>
    <col min="12553" max="12553" width="20" style="452" bestFit="1" customWidth="1"/>
    <col min="12554" max="12554" width="4" style="452" customWidth="1"/>
    <col min="12555" max="12555" width="8.5703125" style="452" customWidth="1"/>
    <col min="12556" max="12556" width="4" style="452" customWidth="1"/>
    <col min="12557" max="12557" width="17.42578125" style="452" customWidth="1"/>
    <col min="12558" max="12558" width="3.5703125" style="452" customWidth="1"/>
    <col min="12559" max="12559" width="18.85546875" style="452" customWidth="1"/>
    <col min="12560" max="12800" width="9.140625" style="452"/>
    <col min="12801" max="12801" width="14.28515625" style="452" customWidth="1"/>
    <col min="12802" max="12802" width="10.7109375" style="452" customWidth="1"/>
    <col min="12803" max="12803" width="11.7109375" style="452" customWidth="1"/>
    <col min="12804" max="12804" width="12" style="452" customWidth="1"/>
    <col min="12805" max="12805" width="38.5703125" style="452" customWidth="1"/>
    <col min="12806" max="12806" width="17.85546875" style="452" customWidth="1"/>
    <col min="12807" max="12807" width="18" style="452" customWidth="1"/>
    <col min="12808" max="12808" width="17.85546875" style="452" customWidth="1"/>
    <col min="12809" max="12809" width="20" style="452" bestFit="1" customWidth="1"/>
    <col min="12810" max="12810" width="4" style="452" customWidth="1"/>
    <col min="12811" max="12811" width="8.5703125" style="452" customWidth="1"/>
    <col min="12812" max="12812" width="4" style="452" customWidth="1"/>
    <col min="12813" max="12813" width="17.42578125" style="452" customWidth="1"/>
    <col min="12814" max="12814" width="3.5703125" style="452" customWidth="1"/>
    <col min="12815" max="12815" width="18.85546875" style="452" customWidth="1"/>
    <col min="12816" max="13056" width="9.140625" style="452"/>
    <col min="13057" max="13057" width="14.28515625" style="452" customWidth="1"/>
    <col min="13058" max="13058" width="10.7109375" style="452" customWidth="1"/>
    <col min="13059" max="13059" width="11.7109375" style="452" customWidth="1"/>
    <col min="13060" max="13060" width="12" style="452" customWidth="1"/>
    <col min="13061" max="13061" width="38.5703125" style="452" customWidth="1"/>
    <col min="13062" max="13062" width="17.85546875" style="452" customWidth="1"/>
    <col min="13063" max="13063" width="18" style="452" customWidth="1"/>
    <col min="13064" max="13064" width="17.85546875" style="452" customWidth="1"/>
    <col min="13065" max="13065" width="20" style="452" bestFit="1" customWidth="1"/>
    <col min="13066" max="13066" width="4" style="452" customWidth="1"/>
    <col min="13067" max="13067" width="8.5703125" style="452" customWidth="1"/>
    <col min="13068" max="13068" width="4" style="452" customWidth="1"/>
    <col min="13069" max="13069" width="17.42578125" style="452" customWidth="1"/>
    <col min="13070" max="13070" width="3.5703125" style="452" customWidth="1"/>
    <col min="13071" max="13071" width="18.85546875" style="452" customWidth="1"/>
    <col min="13072" max="13312" width="9.140625" style="452"/>
    <col min="13313" max="13313" width="14.28515625" style="452" customWidth="1"/>
    <col min="13314" max="13314" width="10.7109375" style="452" customWidth="1"/>
    <col min="13315" max="13315" width="11.7109375" style="452" customWidth="1"/>
    <col min="13316" max="13316" width="12" style="452" customWidth="1"/>
    <col min="13317" max="13317" width="38.5703125" style="452" customWidth="1"/>
    <col min="13318" max="13318" width="17.85546875" style="452" customWidth="1"/>
    <col min="13319" max="13319" width="18" style="452" customWidth="1"/>
    <col min="13320" max="13320" width="17.85546875" style="452" customWidth="1"/>
    <col min="13321" max="13321" width="20" style="452" bestFit="1" customWidth="1"/>
    <col min="13322" max="13322" width="4" style="452" customWidth="1"/>
    <col min="13323" max="13323" width="8.5703125" style="452" customWidth="1"/>
    <col min="13324" max="13324" width="4" style="452" customWidth="1"/>
    <col min="13325" max="13325" width="17.42578125" style="452" customWidth="1"/>
    <col min="13326" max="13326" width="3.5703125" style="452" customWidth="1"/>
    <col min="13327" max="13327" width="18.85546875" style="452" customWidth="1"/>
    <col min="13328" max="13568" width="9.140625" style="452"/>
    <col min="13569" max="13569" width="14.28515625" style="452" customWidth="1"/>
    <col min="13570" max="13570" width="10.7109375" style="452" customWidth="1"/>
    <col min="13571" max="13571" width="11.7109375" style="452" customWidth="1"/>
    <col min="13572" max="13572" width="12" style="452" customWidth="1"/>
    <col min="13573" max="13573" width="38.5703125" style="452" customWidth="1"/>
    <col min="13574" max="13574" width="17.85546875" style="452" customWidth="1"/>
    <col min="13575" max="13575" width="18" style="452" customWidth="1"/>
    <col min="13576" max="13576" width="17.85546875" style="452" customWidth="1"/>
    <col min="13577" max="13577" width="20" style="452" bestFit="1" customWidth="1"/>
    <col min="13578" max="13578" width="4" style="452" customWidth="1"/>
    <col min="13579" max="13579" width="8.5703125" style="452" customWidth="1"/>
    <col min="13580" max="13580" width="4" style="452" customWidth="1"/>
    <col min="13581" max="13581" width="17.42578125" style="452" customWidth="1"/>
    <col min="13582" max="13582" width="3.5703125" style="452" customWidth="1"/>
    <col min="13583" max="13583" width="18.85546875" style="452" customWidth="1"/>
    <col min="13584" max="13824" width="9.140625" style="452"/>
    <col min="13825" max="13825" width="14.28515625" style="452" customWidth="1"/>
    <col min="13826" max="13826" width="10.7109375" style="452" customWidth="1"/>
    <col min="13827" max="13827" width="11.7109375" style="452" customWidth="1"/>
    <col min="13828" max="13828" width="12" style="452" customWidth="1"/>
    <col min="13829" max="13829" width="38.5703125" style="452" customWidth="1"/>
    <col min="13830" max="13830" width="17.85546875" style="452" customWidth="1"/>
    <col min="13831" max="13831" width="18" style="452" customWidth="1"/>
    <col min="13832" max="13832" width="17.85546875" style="452" customWidth="1"/>
    <col min="13833" max="13833" width="20" style="452" bestFit="1" customWidth="1"/>
    <col min="13834" max="13834" width="4" style="452" customWidth="1"/>
    <col min="13835" max="13835" width="8.5703125" style="452" customWidth="1"/>
    <col min="13836" max="13836" width="4" style="452" customWidth="1"/>
    <col min="13837" max="13837" width="17.42578125" style="452" customWidth="1"/>
    <col min="13838" max="13838" width="3.5703125" style="452" customWidth="1"/>
    <col min="13839" max="13839" width="18.85546875" style="452" customWidth="1"/>
    <col min="13840" max="14080" width="9.140625" style="452"/>
    <col min="14081" max="14081" width="14.28515625" style="452" customWidth="1"/>
    <col min="14082" max="14082" width="10.7109375" style="452" customWidth="1"/>
    <col min="14083" max="14083" width="11.7109375" style="452" customWidth="1"/>
    <col min="14084" max="14084" width="12" style="452" customWidth="1"/>
    <col min="14085" max="14085" width="38.5703125" style="452" customWidth="1"/>
    <col min="14086" max="14086" width="17.85546875" style="452" customWidth="1"/>
    <col min="14087" max="14087" width="18" style="452" customWidth="1"/>
    <col min="14088" max="14088" width="17.85546875" style="452" customWidth="1"/>
    <col min="14089" max="14089" width="20" style="452" bestFit="1" customWidth="1"/>
    <col min="14090" max="14090" width="4" style="452" customWidth="1"/>
    <col min="14091" max="14091" width="8.5703125" style="452" customWidth="1"/>
    <col min="14092" max="14092" width="4" style="452" customWidth="1"/>
    <col min="14093" max="14093" width="17.42578125" style="452" customWidth="1"/>
    <col min="14094" max="14094" width="3.5703125" style="452" customWidth="1"/>
    <col min="14095" max="14095" width="18.85546875" style="452" customWidth="1"/>
    <col min="14096" max="14336" width="9.140625" style="452"/>
    <col min="14337" max="14337" width="14.28515625" style="452" customWidth="1"/>
    <col min="14338" max="14338" width="10.7109375" style="452" customWidth="1"/>
    <col min="14339" max="14339" width="11.7109375" style="452" customWidth="1"/>
    <col min="14340" max="14340" width="12" style="452" customWidth="1"/>
    <col min="14341" max="14341" width="38.5703125" style="452" customWidth="1"/>
    <col min="14342" max="14342" width="17.85546875" style="452" customWidth="1"/>
    <col min="14343" max="14343" width="18" style="452" customWidth="1"/>
    <col min="14344" max="14344" width="17.85546875" style="452" customWidth="1"/>
    <col min="14345" max="14345" width="20" style="452" bestFit="1" customWidth="1"/>
    <col min="14346" max="14346" width="4" style="452" customWidth="1"/>
    <col min="14347" max="14347" width="8.5703125" style="452" customWidth="1"/>
    <col min="14348" max="14348" width="4" style="452" customWidth="1"/>
    <col min="14349" max="14349" width="17.42578125" style="452" customWidth="1"/>
    <col min="14350" max="14350" width="3.5703125" style="452" customWidth="1"/>
    <col min="14351" max="14351" width="18.85546875" style="452" customWidth="1"/>
    <col min="14352" max="14592" width="9.140625" style="452"/>
    <col min="14593" max="14593" width="14.28515625" style="452" customWidth="1"/>
    <col min="14594" max="14594" width="10.7109375" style="452" customWidth="1"/>
    <col min="14595" max="14595" width="11.7109375" style="452" customWidth="1"/>
    <col min="14596" max="14596" width="12" style="452" customWidth="1"/>
    <col min="14597" max="14597" width="38.5703125" style="452" customWidth="1"/>
    <col min="14598" max="14598" width="17.85546875" style="452" customWidth="1"/>
    <col min="14599" max="14599" width="18" style="452" customWidth="1"/>
    <col min="14600" max="14600" width="17.85546875" style="452" customWidth="1"/>
    <col min="14601" max="14601" width="20" style="452" bestFit="1" customWidth="1"/>
    <col min="14602" max="14602" width="4" style="452" customWidth="1"/>
    <col min="14603" max="14603" width="8.5703125" style="452" customWidth="1"/>
    <col min="14604" max="14604" width="4" style="452" customWidth="1"/>
    <col min="14605" max="14605" width="17.42578125" style="452" customWidth="1"/>
    <col min="14606" max="14606" width="3.5703125" style="452" customWidth="1"/>
    <col min="14607" max="14607" width="18.85546875" style="452" customWidth="1"/>
    <col min="14608" max="14848" width="9.140625" style="452"/>
    <col min="14849" max="14849" width="14.28515625" style="452" customWidth="1"/>
    <col min="14850" max="14850" width="10.7109375" style="452" customWidth="1"/>
    <col min="14851" max="14851" width="11.7109375" style="452" customWidth="1"/>
    <col min="14852" max="14852" width="12" style="452" customWidth="1"/>
    <col min="14853" max="14853" width="38.5703125" style="452" customWidth="1"/>
    <col min="14854" max="14854" width="17.85546875" style="452" customWidth="1"/>
    <col min="14855" max="14855" width="18" style="452" customWidth="1"/>
    <col min="14856" max="14856" width="17.85546875" style="452" customWidth="1"/>
    <col min="14857" max="14857" width="20" style="452" bestFit="1" customWidth="1"/>
    <col min="14858" max="14858" width="4" style="452" customWidth="1"/>
    <col min="14859" max="14859" width="8.5703125" style="452" customWidth="1"/>
    <col min="14860" max="14860" width="4" style="452" customWidth="1"/>
    <col min="14861" max="14861" width="17.42578125" style="452" customWidth="1"/>
    <col min="14862" max="14862" width="3.5703125" style="452" customWidth="1"/>
    <col min="14863" max="14863" width="18.85546875" style="452" customWidth="1"/>
    <col min="14864" max="15104" width="9.140625" style="452"/>
    <col min="15105" max="15105" width="14.28515625" style="452" customWidth="1"/>
    <col min="15106" max="15106" width="10.7109375" style="452" customWidth="1"/>
    <col min="15107" max="15107" width="11.7109375" style="452" customWidth="1"/>
    <col min="15108" max="15108" width="12" style="452" customWidth="1"/>
    <col min="15109" max="15109" width="38.5703125" style="452" customWidth="1"/>
    <col min="15110" max="15110" width="17.85546875" style="452" customWidth="1"/>
    <col min="15111" max="15111" width="18" style="452" customWidth="1"/>
    <col min="15112" max="15112" width="17.85546875" style="452" customWidth="1"/>
    <col min="15113" max="15113" width="20" style="452" bestFit="1" customWidth="1"/>
    <col min="15114" max="15114" width="4" style="452" customWidth="1"/>
    <col min="15115" max="15115" width="8.5703125" style="452" customWidth="1"/>
    <col min="15116" max="15116" width="4" style="452" customWidth="1"/>
    <col min="15117" max="15117" width="17.42578125" style="452" customWidth="1"/>
    <col min="15118" max="15118" width="3.5703125" style="452" customWidth="1"/>
    <col min="15119" max="15119" width="18.85546875" style="452" customWidth="1"/>
    <col min="15120" max="15360" width="9.140625" style="452"/>
    <col min="15361" max="15361" width="14.28515625" style="452" customWidth="1"/>
    <col min="15362" max="15362" width="10.7109375" style="452" customWidth="1"/>
    <col min="15363" max="15363" width="11.7109375" style="452" customWidth="1"/>
    <col min="15364" max="15364" width="12" style="452" customWidth="1"/>
    <col min="15365" max="15365" width="38.5703125" style="452" customWidth="1"/>
    <col min="15366" max="15366" width="17.85546875" style="452" customWidth="1"/>
    <col min="15367" max="15367" width="18" style="452" customWidth="1"/>
    <col min="15368" max="15368" width="17.85546875" style="452" customWidth="1"/>
    <col min="15369" max="15369" width="20" style="452" bestFit="1" customWidth="1"/>
    <col min="15370" max="15370" width="4" style="452" customWidth="1"/>
    <col min="15371" max="15371" width="8.5703125" style="452" customWidth="1"/>
    <col min="15372" max="15372" width="4" style="452" customWidth="1"/>
    <col min="15373" max="15373" width="17.42578125" style="452" customWidth="1"/>
    <col min="15374" max="15374" width="3.5703125" style="452" customWidth="1"/>
    <col min="15375" max="15375" width="18.85546875" style="452" customWidth="1"/>
    <col min="15376" max="15616" width="9.140625" style="452"/>
    <col min="15617" max="15617" width="14.28515625" style="452" customWidth="1"/>
    <col min="15618" max="15618" width="10.7109375" style="452" customWidth="1"/>
    <col min="15619" max="15619" width="11.7109375" style="452" customWidth="1"/>
    <col min="15620" max="15620" width="12" style="452" customWidth="1"/>
    <col min="15621" max="15621" width="38.5703125" style="452" customWidth="1"/>
    <col min="15622" max="15622" width="17.85546875" style="452" customWidth="1"/>
    <col min="15623" max="15623" width="18" style="452" customWidth="1"/>
    <col min="15624" max="15624" width="17.85546875" style="452" customWidth="1"/>
    <col min="15625" max="15625" width="20" style="452" bestFit="1" customWidth="1"/>
    <col min="15626" max="15626" width="4" style="452" customWidth="1"/>
    <col min="15627" max="15627" width="8.5703125" style="452" customWidth="1"/>
    <col min="15628" max="15628" width="4" style="452" customWidth="1"/>
    <col min="15629" max="15629" width="17.42578125" style="452" customWidth="1"/>
    <col min="15630" max="15630" width="3.5703125" style="452" customWidth="1"/>
    <col min="15631" max="15631" width="18.85546875" style="452" customWidth="1"/>
    <col min="15632" max="15872" width="9.140625" style="452"/>
    <col min="15873" max="15873" width="14.28515625" style="452" customWidth="1"/>
    <col min="15874" max="15874" width="10.7109375" style="452" customWidth="1"/>
    <col min="15875" max="15875" width="11.7109375" style="452" customWidth="1"/>
    <col min="15876" max="15876" width="12" style="452" customWidth="1"/>
    <col min="15877" max="15877" width="38.5703125" style="452" customWidth="1"/>
    <col min="15878" max="15878" width="17.85546875" style="452" customWidth="1"/>
    <col min="15879" max="15879" width="18" style="452" customWidth="1"/>
    <col min="15880" max="15880" width="17.85546875" style="452" customWidth="1"/>
    <col min="15881" max="15881" width="20" style="452" bestFit="1" customWidth="1"/>
    <col min="15882" max="15882" width="4" style="452" customWidth="1"/>
    <col min="15883" max="15883" width="8.5703125" style="452" customWidth="1"/>
    <col min="15884" max="15884" width="4" style="452" customWidth="1"/>
    <col min="15885" max="15885" width="17.42578125" style="452" customWidth="1"/>
    <col min="15886" max="15886" width="3.5703125" style="452" customWidth="1"/>
    <col min="15887" max="15887" width="18.85546875" style="452" customWidth="1"/>
    <col min="15888" max="16128" width="9.140625" style="452"/>
    <col min="16129" max="16129" width="14.28515625" style="452" customWidth="1"/>
    <col min="16130" max="16130" width="10.7109375" style="452" customWidth="1"/>
    <col min="16131" max="16131" width="11.7109375" style="452" customWidth="1"/>
    <col min="16132" max="16132" width="12" style="452" customWidth="1"/>
    <col min="16133" max="16133" width="38.5703125" style="452" customWidth="1"/>
    <col min="16134" max="16134" width="17.85546875" style="452" customWidth="1"/>
    <col min="16135" max="16135" width="18" style="452" customWidth="1"/>
    <col min="16136" max="16136" width="17.85546875" style="452" customWidth="1"/>
    <col min="16137" max="16137" width="20" style="452" bestFit="1" customWidth="1"/>
    <col min="16138" max="16138" width="4" style="452" customWidth="1"/>
    <col min="16139" max="16139" width="8.5703125" style="452" customWidth="1"/>
    <col min="16140" max="16140" width="4" style="452" customWidth="1"/>
    <col min="16141" max="16141" width="17.42578125" style="452" customWidth="1"/>
    <col min="16142" max="16142" width="3.5703125" style="452" customWidth="1"/>
    <col min="16143" max="16143" width="18.85546875" style="452" customWidth="1"/>
    <col min="16144" max="16384" width="9.140625" style="452"/>
  </cols>
  <sheetData>
    <row r="2" spans="2:17" ht="22.5">
      <c r="C2" s="977"/>
      <c r="D2" s="977"/>
      <c r="E2" s="977"/>
      <c r="F2" s="1241" t="s">
        <v>133</v>
      </c>
      <c r="G2" s="1241"/>
      <c r="H2" s="1241"/>
      <c r="I2" s="1241"/>
      <c r="J2" s="1241"/>
      <c r="K2" s="1241"/>
      <c r="L2" s="977"/>
      <c r="M2" s="977"/>
      <c r="N2" s="977"/>
      <c r="O2" s="977"/>
      <c r="P2" s="977"/>
      <c r="Q2" s="977"/>
    </row>
    <row r="3" spans="2:17" ht="15.75">
      <c r="C3" s="976"/>
      <c r="D3" s="976"/>
      <c r="E3" s="976"/>
      <c r="F3" s="1242" t="s">
        <v>736</v>
      </c>
      <c r="G3" s="1242"/>
      <c r="H3" s="1242"/>
      <c r="I3" s="1242"/>
      <c r="J3" s="1242"/>
      <c r="K3" s="1242"/>
      <c r="L3" s="976"/>
      <c r="M3" s="976"/>
      <c r="N3" s="976"/>
      <c r="O3" s="976"/>
      <c r="P3" s="976"/>
      <c r="Q3" s="976"/>
    </row>
    <row r="4" spans="2:17">
      <c r="B4" s="502"/>
      <c r="C4" s="189"/>
      <c r="D4" s="189"/>
      <c r="E4" s="188"/>
      <c r="F4" s="1249" t="s">
        <v>739</v>
      </c>
      <c r="G4" s="1249"/>
      <c r="H4" s="1249"/>
      <c r="I4" s="1249"/>
      <c r="J4" s="1249"/>
      <c r="K4" s="188"/>
    </row>
    <row r="5" spans="2:17" ht="18.75" thickBot="1">
      <c r="C5" s="975"/>
      <c r="D5" s="975"/>
      <c r="E5" s="975"/>
      <c r="F5" s="1258" t="s">
        <v>285</v>
      </c>
      <c r="G5" s="1258"/>
      <c r="H5" s="1258"/>
      <c r="I5" s="1258"/>
      <c r="J5" s="1258"/>
      <c r="K5" s="1258"/>
      <c r="L5" s="975"/>
      <c r="M5" s="975"/>
      <c r="N5" s="975"/>
      <c r="O5" s="975"/>
      <c r="P5" s="975"/>
      <c r="Q5" s="975"/>
    </row>
    <row r="6" spans="2:17" s="504" customFormat="1" ht="13.5" customHeight="1">
      <c r="B6" s="1245" t="s">
        <v>275</v>
      </c>
      <c r="C6" s="1245" t="s">
        <v>358</v>
      </c>
      <c r="D6" s="1245" t="s">
        <v>223</v>
      </c>
      <c r="E6" s="1245" t="s">
        <v>301</v>
      </c>
      <c r="F6" s="1215" t="s">
        <v>749</v>
      </c>
      <c r="G6" s="1246" t="s">
        <v>294</v>
      </c>
      <c r="H6" s="1246" t="s">
        <v>356</v>
      </c>
      <c r="I6" s="1246"/>
      <c r="J6" s="1246"/>
      <c r="K6" s="1246" t="s">
        <v>357</v>
      </c>
      <c r="L6" s="1246"/>
      <c r="M6" s="1246"/>
      <c r="N6" s="517"/>
      <c r="O6" s="1245" t="s">
        <v>355</v>
      </c>
      <c r="P6" s="518"/>
      <c r="Q6" s="1245" t="s">
        <v>296</v>
      </c>
    </row>
    <row r="7" spans="2:17" s="504" customFormat="1" ht="12.75">
      <c r="B7" s="1245"/>
      <c r="C7" s="1245"/>
      <c r="D7" s="1245"/>
      <c r="E7" s="1245"/>
      <c r="F7" s="1216"/>
      <c r="G7" s="1246"/>
      <c r="H7" s="519" t="s">
        <v>136</v>
      </c>
      <c r="I7" s="519" t="s">
        <v>100</v>
      </c>
      <c r="J7" s="519" t="s">
        <v>137</v>
      </c>
      <c r="K7" s="519" t="s">
        <v>136</v>
      </c>
      <c r="L7" s="519" t="s">
        <v>100</v>
      </c>
      <c r="M7" s="519" t="s">
        <v>137</v>
      </c>
      <c r="N7" s="518"/>
      <c r="O7" s="1245"/>
      <c r="P7" s="518"/>
      <c r="Q7" s="1245"/>
    </row>
    <row r="8" spans="2:17" s="504" customFormat="1" ht="13.5" thickBot="1">
      <c r="B8" s="1245"/>
      <c r="C8" s="1245"/>
      <c r="D8" s="1245"/>
      <c r="E8" s="1245"/>
      <c r="F8" s="1225"/>
      <c r="G8" s="520" t="s">
        <v>293</v>
      </c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465"/>
      <c r="O8" s="1245"/>
      <c r="P8" s="518"/>
      <c r="Q8" s="1245"/>
    </row>
    <row r="9" spans="2:17" s="462" customFormat="1" ht="30" customHeight="1">
      <c r="B9" s="1093">
        <v>33</v>
      </c>
      <c r="C9" s="1094" t="s">
        <v>398</v>
      </c>
      <c r="D9" s="1094">
        <v>0</v>
      </c>
      <c r="E9" s="1094">
        <v>1</v>
      </c>
      <c r="F9" s="1093" t="s">
        <v>399</v>
      </c>
      <c r="G9" s="1095">
        <v>0</v>
      </c>
      <c r="H9" s="1091">
        <v>0</v>
      </c>
      <c r="I9" s="1091">
        <v>0</v>
      </c>
      <c r="J9" s="530">
        <v>0</v>
      </c>
      <c r="K9" s="1091">
        <v>5402170</v>
      </c>
      <c r="L9" s="1091">
        <v>2880850</v>
      </c>
      <c r="M9" s="1091">
        <f>SUM(K9:L9)</f>
        <v>8283020</v>
      </c>
      <c r="N9" s="518"/>
      <c r="O9" s="1093">
        <v>17</v>
      </c>
      <c r="P9" s="465"/>
      <c r="Q9" s="524"/>
    </row>
    <row r="10" spans="2:17" s="462" customFormat="1" ht="30" customHeight="1">
      <c r="B10" s="1093">
        <v>34</v>
      </c>
      <c r="C10" s="1094">
        <v>1</v>
      </c>
      <c r="D10" s="1094">
        <v>1</v>
      </c>
      <c r="E10" s="1094">
        <v>0</v>
      </c>
      <c r="F10" s="1093" t="s">
        <v>400</v>
      </c>
      <c r="G10" s="1092">
        <v>4105780</v>
      </c>
      <c r="H10" s="1091">
        <v>4577470</v>
      </c>
      <c r="I10" s="545">
        <f>801510+80880</f>
        <v>882390</v>
      </c>
      <c r="J10" s="530">
        <f>SUM(H10:I10)</f>
        <v>5459860</v>
      </c>
      <c r="K10" s="530"/>
      <c r="L10" s="530"/>
      <c r="M10" s="1091">
        <f t="shared" ref="M10" si="0">SUM(K10:L10)</f>
        <v>0</v>
      </c>
      <c r="N10" s="518"/>
      <c r="O10" s="1093">
        <v>15</v>
      </c>
      <c r="P10" s="465"/>
      <c r="Q10" s="524"/>
    </row>
    <row r="11" spans="2:17" s="462" customFormat="1" ht="12.75">
      <c r="B11" s="551" t="s">
        <v>129</v>
      </c>
      <c r="C11" s="503">
        <f>SUM(C10:C10)</f>
        <v>1</v>
      </c>
      <c r="D11" s="503">
        <f>SUM(D9:D10)</f>
        <v>1</v>
      </c>
      <c r="E11" s="503">
        <f>SUM(E9:E10)</f>
        <v>1</v>
      </c>
      <c r="F11" s="527"/>
      <c r="G11" s="565">
        <f t="shared" ref="G11:M11" si="1">SUM(G9:G10)</f>
        <v>4105780</v>
      </c>
      <c r="H11" s="565">
        <f t="shared" si="1"/>
        <v>4577470</v>
      </c>
      <c r="I11" s="565">
        <f t="shared" si="1"/>
        <v>882390</v>
      </c>
      <c r="J11" s="565">
        <f t="shared" si="1"/>
        <v>5459860</v>
      </c>
      <c r="K11" s="565">
        <f t="shared" si="1"/>
        <v>5402170</v>
      </c>
      <c r="L11" s="565">
        <f t="shared" si="1"/>
        <v>2880850</v>
      </c>
      <c r="M11" s="565">
        <f t="shared" si="1"/>
        <v>8283020</v>
      </c>
      <c r="N11" s="465"/>
      <c r="O11" s="572"/>
      <c r="P11" s="465"/>
      <c r="Q11" s="524"/>
    </row>
    <row r="12" spans="2:17" s="462" customFormat="1" ht="12.75">
      <c r="B12" s="479"/>
      <c r="C12" s="478"/>
      <c r="D12" s="478"/>
      <c r="E12" s="541"/>
      <c r="F12" s="532"/>
      <c r="G12" s="532"/>
      <c r="H12" s="532"/>
      <c r="I12" s="532"/>
      <c r="J12" s="528"/>
      <c r="K12" s="529"/>
      <c r="L12" s="529"/>
      <c r="M12" s="524"/>
      <c r="N12" s="465"/>
      <c r="O12" s="572"/>
      <c r="P12" s="465"/>
      <c r="Q12" s="524"/>
    </row>
    <row r="13" spans="2:17" s="462" customFormat="1" ht="12.75">
      <c r="B13" s="456"/>
      <c r="C13" s="457"/>
      <c r="D13" s="457"/>
      <c r="E13" s="457"/>
      <c r="F13" s="458"/>
      <c r="G13" s="458"/>
      <c r="H13" s="458"/>
      <c r="I13" s="458"/>
      <c r="J13" s="459"/>
      <c r="K13" s="460"/>
      <c r="L13" s="460"/>
      <c r="M13" s="461"/>
      <c r="O13" s="461"/>
      <c r="Q13" s="461"/>
    </row>
    <row r="14" spans="2:17" s="462" customFormat="1" ht="12.75">
      <c r="B14" s="456"/>
      <c r="C14" s="457"/>
      <c r="D14" s="457"/>
      <c r="E14" s="457"/>
      <c r="F14" s="458"/>
      <c r="G14" s="458"/>
      <c r="K14" s="506"/>
      <c r="L14" s="460"/>
      <c r="M14" s="461"/>
      <c r="O14" s="461"/>
      <c r="Q14" s="461"/>
    </row>
    <row r="15" spans="2:17" s="462" customFormat="1">
      <c r="B15" s="456"/>
      <c r="C15" s="457"/>
      <c r="D15" s="457"/>
      <c r="E15" s="457"/>
      <c r="F15" s="458"/>
      <c r="G15" s="458"/>
      <c r="H15" s="1240">
        <v>16</v>
      </c>
      <c r="I15" s="1240"/>
      <c r="J15" s="459"/>
      <c r="K15" s="539"/>
      <c r="L15" s="540"/>
      <c r="M15" s="461"/>
      <c r="O15" s="461"/>
      <c r="Q15" s="461"/>
    </row>
    <row r="16" spans="2:17" s="462" customFormat="1" ht="12.75">
      <c r="B16" s="456"/>
      <c r="C16" s="457"/>
      <c r="D16" s="457"/>
      <c r="E16" s="457"/>
      <c r="F16" s="458"/>
      <c r="G16" s="458"/>
      <c r="H16" s="458"/>
      <c r="I16" s="458"/>
      <c r="J16" s="459"/>
      <c r="K16" s="506"/>
      <c r="L16" s="460"/>
      <c r="M16" s="461"/>
      <c r="O16" s="461"/>
      <c r="Q16" s="461"/>
    </row>
    <row r="17" spans="2:17" s="462" customFormat="1" ht="12.75">
      <c r="B17" s="456"/>
      <c r="C17" s="457"/>
      <c r="D17" s="457"/>
      <c r="E17" s="457"/>
      <c r="F17" s="458"/>
      <c r="G17" s="458"/>
      <c r="H17" s="458"/>
      <c r="I17" s="458"/>
      <c r="J17" s="459"/>
      <c r="K17" s="506"/>
      <c r="L17" s="460"/>
      <c r="M17" s="461"/>
      <c r="O17" s="461"/>
      <c r="Q17" s="461"/>
    </row>
    <row r="18" spans="2:17" s="462" customFormat="1" ht="12.75">
      <c r="B18" s="456"/>
      <c r="C18" s="457"/>
      <c r="D18" s="457"/>
      <c r="E18" s="457"/>
      <c r="F18" s="458"/>
      <c r="G18" s="458"/>
      <c r="H18" s="458"/>
      <c r="I18" s="458"/>
      <c r="J18" s="459"/>
      <c r="K18" s="506"/>
      <c r="L18" s="460"/>
      <c r="M18" s="461"/>
      <c r="O18" s="461"/>
      <c r="Q18" s="461"/>
    </row>
    <row r="19" spans="2:17" s="462" customFormat="1" ht="12.75">
      <c r="B19" s="456"/>
      <c r="C19" s="457"/>
      <c r="D19" s="457"/>
      <c r="E19" s="457"/>
      <c r="F19" s="458"/>
      <c r="G19" s="458"/>
      <c r="H19" s="458"/>
      <c r="I19" s="458"/>
      <c r="J19" s="459"/>
      <c r="K19" s="506"/>
      <c r="L19" s="460"/>
      <c r="M19" s="461"/>
      <c r="O19" s="461"/>
      <c r="Q19" s="461"/>
    </row>
    <row r="20" spans="2:17" s="462" customFormat="1" ht="12.75">
      <c r="B20" s="456"/>
      <c r="C20" s="457"/>
      <c r="D20" s="457"/>
      <c r="E20" s="457"/>
      <c r="F20" s="458"/>
      <c r="G20" s="458"/>
      <c r="H20" s="458"/>
      <c r="I20" s="458"/>
      <c r="J20" s="459"/>
      <c r="K20" s="506"/>
      <c r="L20" s="460"/>
      <c r="M20" s="461"/>
      <c r="O20" s="461"/>
      <c r="Q20" s="461"/>
    </row>
    <row r="21" spans="2:17" s="462" customFormat="1" ht="12.75">
      <c r="B21" s="456"/>
      <c r="C21" s="457"/>
      <c r="D21" s="457"/>
      <c r="E21" s="457"/>
      <c r="F21" s="458"/>
      <c r="G21" s="458"/>
      <c r="H21" s="458"/>
      <c r="I21" s="458"/>
      <c r="J21" s="459"/>
      <c r="K21" s="506"/>
      <c r="L21" s="460"/>
      <c r="M21" s="461"/>
      <c r="O21" s="461"/>
      <c r="Q21" s="461"/>
    </row>
    <row r="22" spans="2:17" s="462" customFormat="1" ht="12.75">
      <c r="B22" s="456"/>
      <c r="C22" s="457"/>
      <c r="D22" s="457"/>
      <c r="E22" s="457"/>
      <c r="F22" s="458"/>
      <c r="G22" s="458"/>
      <c r="H22" s="458"/>
      <c r="I22" s="458"/>
      <c r="J22" s="459"/>
      <c r="K22" s="506"/>
      <c r="L22" s="460"/>
      <c r="M22" s="461"/>
      <c r="O22" s="461"/>
      <c r="Q22" s="461"/>
    </row>
    <row r="23" spans="2:17" s="462" customFormat="1" ht="12.75">
      <c r="B23" s="456"/>
      <c r="C23" s="457"/>
      <c r="D23" s="457"/>
      <c r="E23" s="457"/>
      <c r="F23" s="458"/>
      <c r="G23" s="458"/>
      <c r="H23" s="458"/>
      <c r="I23" s="458"/>
      <c r="J23" s="459"/>
      <c r="K23" s="506"/>
      <c r="L23" s="460"/>
      <c r="M23" s="461"/>
      <c r="O23" s="461"/>
      <c r="Q23" s="461"/>
    </row>
    <row r="24" spans="2:17" s="462" customFormat="1" ht="12.75">
      <c r="B24" s="456"/>
      <c r="C24" s="457"/>
      <c r="D24" s="457"/>
      <c r="E24" s="457"/>
      <c r="F24" s="458"/>
      <c r="G24" s="458"/>
      <c r="H24" s="458"/>
      <c r="I24" s="458"/>
      <c r="J24" s="459"/>
      <c r="K24" s="506"/>
      <c r="L24" s="460"/>
      <c r="M24" s="461"/>
      <c r="O24" s="461"/>
      <c r="Q24" s="461"/>
    </row>
    <row r="25" spans="2:17" s="504" customFormat="1" ht="12.75">
      <c r="B25" s="456"/>
      <c r="C25" s="457"/>
      <c r="D25" s="457"/>
      <c r="E25" s="457"/>
      <c r="F25" s="458"/>
      <c r="G25" s="458"/>
      <c r="H25" s="458"/>
      <c r="I25" s="458"/>
      <c r="J25" s="459"/>
      <c r="K25" s="506"/>
      <c r="L25" s="460"/>
      <c r="M25" s="461"/>
      <c r="N25" s="462"/>
      <c r="O25" s="461"/>
      <c r="Q25" s="461"/>
    </row>
    <row r="26" spans="2:17" s="504" customFormat="1" ht="12.75">
      <c r="B26" s="456"/>
      <c r="C26" s="457"/>
      <c r="D26" s="457"/>
      <c r="E26" s="457"/>
      <c r="F26" s="458"/>
      <c r="G26" s="458"/>
      <c r="H26" s="458"/>
      <c r="I26" s="458"/>
      <c r="J26" s="459"/>
      <c r="K26" s="506"/>
      <c r="L26" s="460"/>
      <c r="M26" s="461"/>
      <c r="N26" s="462"/>
      <c r="O26" s="461"/>
      <c r="Q26" s="461"/>
    </row>
    <row r="27" spans="2:17" s="504" customFormat="1" ht="12.75">
      <c r="B27" s="456"/>
      <c r="C27" s="457"/>
      <c r="D27" s="457"/>
      <c r="E27" s="462"/>
      <c r="F27" s="458"/>
      <c r="G27" s="458"/>
      <c r="H27" s="458"/>
      <c r="I27" s="458"/>
      <c r="J27" s="459"/>
      <c r="K27" s="506"/>
      <c r="L27" s="460"/>
      <c r="M27" s="460"/>
      <c r="N27" s="462"/>
      <c r="O27" s="460"/>
      <c r="Q27" s="460"/>
    </row>
    <row r="28" spans="2:17" s="504" customFormat="1" ht="12.75">
      <c r="B28" s="456"/>
      <c r="C28" s="457"/>
      <c r="D28" s="457"/>
      <c r="E28" s="462"/>
      <c r="F28" s="458"/>
      <c r="G28" s="458"/>
      <c r="H28" s="458"/>
      <c r="I28" s="458"/>
      <c r="J28" s="459"/>
      <c r="K28" s="506"/>
      <c r="L28" s="460"/>
      <c r="M28" s="460"/>
      <c r="N28" s="462"/>
      <c r="O28" s="460"/>
      <c r="Q28" s="460"/>
    </row>
    <row r="29" spans="2:17" s="504" customFormat="1" ht="12.75">
      <c r="B29" s="507"/>
      <c r="C29" s="507"/>
      <c r="D29" s="507"/>
      <c r="E29" s="507"/>
      <c r="J29" s="508"/>
      <c r="K29" s="508"/>
      <c r="L29" s="508"/>
      <c r="M29" s="508"/>
      <c r="O29" s="508"/>
      <c r="Q29" s="508"/>
    </row>
    <row r="30" spans="2:17" s="504" customFormat="1" ht="12.75">
      <c r="B30" s="507"/>
      <c r="C30" s="507"/>
      <c r="D30" s="507"/>
      <c r="E30" s="507"/>
      <c r="J30" s="508"/>
      <c r="K30" s="508"/>
      <c r="L30" s="508"/>
      <c r="M30" s="508"/>
      <c r="O30" s="508"/>
      <c r="Q30" s="508"/>
    </row>
    <row r="31" spans="2:17">
      <c r="B31" s="509"/>
      <c r="C31" s="510"/>
      <c r="D31" s="510"/>
      <c r="E31" s="510"/>
      <c r="F31" s="511"/>
      <c r="G31" s="511"/>
      <c r="H31" s="511"/>
      <c r="I31" s="511"/>
      <c r="J31" s="512"/>
      <c r="K31" s="513"/>
      <c r="L31" s="512"/>
      <c r="M31" s="512"/>
      <c r="N31" s="514"/>
      <c r="O31" s="512"/>
      <c r="Q31" s="512"/>
    </row>
    <row r="32" spans="2:17">
      <c r="E32" s="514"/>
      <c r="J32" s="515"/>
      <c r="K32" s="515"/>
      <c r="M32" s="501"/>
    </row>
    <row r="33" spans="2:13">
      <c r="B33" s="516" t="s">
        <v>360</v>
      </c>
      <c r="J33" s="515"/>
      <c r="K33" s="515"/>
      <c r="M33" s="501"/>
    </row>
  </sheetData>
  <mergeCells count="15">
    <mergeCell ref="H15:I15"/>
    <mergeCell ref="F4:J4"/>
    <mergeCell ref="B6:B8"/>
    <mergeCell ref="C6:C8"/>
    <mergeCell ref="D6:D8"/>
    <mergeCell ref="E6:E8"/>
    <mergeCell ref="F6:F8"/>
    <mergeCell ref="G6:G7"/>
    <mergeCell ref="H6:J6"/>
    <mergeCell ref="O6:O8"/>
    <mergeCell ref="Q6:Q8"/>
    <mergeCell ref="F5:K5"/>
    <mergeCell ref="F3:K3"/>
    <mergeCell ref="F2:K2"/>
    <mergeCell ref="K6:M6"/>
  </mergeCells>
  <pageMargins left="0.7" right="0.7" top="0.75" bottom="0.75" header="0.3" footer="0.3"/>
  <pageSetup paperSize="5" scale="63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R31"/>
  <sheetViews>
    <sheetView topLeftCell="A7" workbookViewId="0">
      <selection activeCell="G12" sqref="G12"/>
    </sheetView>
  </sheetViews>
  <sheetFormatPr defaultRowHeight="15"/>
  <cols>
    <col min="1" max="1" width="9.140625" style="452"/>
    <col min="2" max="2" width="6.85546875" style="501" customWidth="1"/>
    <col min="3" max="3" width="10.7109375" style="452" customWidth="1"/>
    <col min="4" max="4" width="11.7109375" style="452" customWidth="1"/>
    <col min="5" max="5" width="12" style="452" hidden="1" customWidth="1"/>
    <col min="6" max="6" width="10.42578125" style="452" customWidth="1"/>
    <col min="7" max="7" width="51" style="515" customWidth="1"/>
    <col min="8" max="8" width="18.140625" style="515" customWidth="1"/>
    <col min="9" max="9" width="20.140625" style="515" bestFit="1" customWidth="1"/>
    <col min="10" max="10" width="20.5703125" style="515" bestFit="1" customWidth="1"/>
    <col min="11" max="11" width="20.5703125" style="452" bestFit="1" customWidth="1"/>
    <col min="12" max="12" width="20.7109375" style="501" bestFit="1" customWidth="1"/>
    <col min="13" max="13" width="20.28515625" style="452" bestFit="1" customWidth="1"/>
    <col min="14" max="14" width="20.42578125" style="452" bestFit="1" customWidth="1"/>
    <col min="15" max="15" width="2.5703125" style="452" customWidth="1"/>
    <col min="16" max="16" width="10.28515625" style="553" customWidth="1"/>
    <col min="17" max="17" width="3.140625" style="452" customWidth="1"/>
    <col min="18" max="256" width="9.140625" style="452"/>
    <col min="257" max="257" width="14.28515625" style="452" customWidth="1"/>
    <col min="258" max="258" width="10.7109375" style="452" customWidth="1"/>
    <col min="259" max="259" width="11.7109375" style="452" customWidth="1"/>
    <col min="260" max="260" width="12" style="452" customWidth="1"/>
    <col min="261" max="261" width="38.5703125" style="452" customWidth="1"/>
    <col min="262" max="262" width="17.85546875" style="452" customWidth="1"/>
    <col min="263" max="263" width="18" style="452" customWidth="1"/>
    <col min="264" max="264" width="17.85546875" style="452" customWidth="1"/>
    <col min="265" max="265" width="20" style="452" bestFit="1" customWidth="1"/>
    <col min="266" max="266" width="4" style="452" customWidth="1"/>
    <col min="267" max="267" width="8.5703125" style="452" customWidth="1"/>
    <col min="268" max="268" width="4" style="452" customWidth="1"/>
    <col min="269" max="269" width="17.42578125" style="452" customWidth="1"/>
    <col min="270" max="270" width="3.5703125" style="452" customWidth="1"/>
    <col min="271" max="271" width="18.85546875" style="452" customWidth="1"/>
    <col min="272" max="512" width="9.140625" style="452"/>
    <col min="513" max="513" width="14.28515625" style="452" customWidth="1"/>
    <col min="514" max="514" width="10.7109375" style="452" customWidth="1"/>
    <col min="515" max="515" width="11.7109375" style="452" customWidth="1"/>
    <col min="516" max="516" width="12" style="452" customWidth="1"/>
    <col min="517" max="517" width="38.5703125" style="452" customWidth="1"/>
    <col min="518" max="518" width="17.85546875" style="452" customWidth="1"/>
    <col min="519" max="519" width="18" style="452" customWidth="1"/>
    <col min="520" max="520" width="17.85546875" style="452" customWidth="1"/>
    <col min="521" max="521" width="20" style="452" bestFit="1" customWidth="1"/>
    <col min="522" max="522" width="4" style="452" customWidth="1"/>
    <col min="523" max="523" width="8.5703125" style="452" customWidth="1"/>
    <col min="524" max="524" width="4" style="452" customWidth="1"/>
    <col min="525" max="525" width="17.42578125" style="452" customWidth="1"/>
    <col min="526" max="526" width="3.5703125" style="452" customWidth="1"/>
    <col min="527" max="527" width="18.85546875" style="452" customWidth="1"/>
    <col min="528" max="768" width="9.140625" style="452"/>
    <col min="769" max="769" width="14.28515625" style="452" customWidth="1"/>
    <col min="770" max="770" width="10.7109375" style="452" customWidth="1"/>
    <col min="771" max="771" width="11.7109375" style="452" customWidth="1"/>
    <col min="772" max="772" width="12" style="452" customWidth="1"/>
    <col min="773" max="773" width="38.5703125" style="452" customWidth="1"/>
    <col min="774" max="774" width="17.85546875" style="452" customWidth="1"/>
    <col min="775" max="775" width="18" style="452" customWidth="1"/>
    <col min="776" max="776" width="17.85546875" style="452" customWidth="1"/>
    <col min="777" max="777" width="20" style="452" bestFit="1" customWidth="1"/>
    <col min="778" max="778" width="4" style="452" customWidth="1"/>
    <col min="779" max="779" width="8.5703125" style="452" customWidth="1"/>
    <col min="780" max="780" width="4" style="452" customWidth="1"/>
    <col min="781" max="781" width="17.42578125" style="452" customWidth="1"/>
    <col min="782" max="782" width="3.5703125" style="452" customWidth="1"/>
    <col min="783" max="783" width="18.85546875" style="452" customWidth="1"/>
    <col min="784" max="1024" width="9.140625" style="452"/>
    <col min="1025" max="1025" width="14.28515625" style="452" customWidth="1"/>
    <col min="1026" max="1026" width="10.7109375" style="452" customWidth="1"/>
    <col min="1027" max="1027" width="11.7109375" style="452" customWidth="1"/>
    <col min="1028" max="1028" width="12" style="452" customWidth="1"/>
    <col min="1029" max="1029" width="38.5703125" style="452" customWidth="1"/>
    <col min="1030" max="1030" width="17.85546875" style="452" customWidth="1"/>
    <col min="1031" max="1031" width="18" style="452" customWidth="1"/>
    <col min="1032" max="1032" width="17.85546875" style="452" customWidth="1"/>
    <col min="1033" max="1033" width="20" style="452" bestFit="1" customWidth="1"/>
    <col min="1034" max="1034" width="4" style="452" customWidth="1"/>
    <col min="1035" max="1035" width="8.5703125" style="452" customWidth="1"/>
    <col min="1036" max="1036" width="4" style="452" customWidth="1"/>
    <col min="1037" max="1037" width="17.42578125" style="452" customWidth="1"/>
    <col min="1038" max="1038" width="3.5703125" style="452" customWidth="1"/>
    <col min="1039" max="1039" width="18.85546875" style="452" customWidth="1"/>
    <col min="1040" max="1280" width="9.140625" style="452"/>
    <col min="1281" max="1281" width="14.28515625" style="452" customWidth="1"/>
    <col min="1282" max="1282" width="10.7109375" style="452" customWidth="1"/>
    <col min="1283" max="1283" width="11.7109375" style="452" customWidth="1"/>
    <col min="1284" max="1284" width="12" style="452" customWidth="1"/>
    <col min="1285" max="1285" width="38.5703125" style="452" customWidth="1"/>
    <col min="1286" max="1286" width="17.85546875" style="452" customWidth="1"/>
    <col min="1287" max="1287" width="18" style="452" customWidth="1"/>
    <col min="1288" max="1288" width="17.85546875" style="452" customWidth="1"/>
    <col min="1289" max="1289" width="20" style="452" bestFit="1" customWidth="1"/>
    <col min="1290" max="1290" width="4" style="452" customWidth="1"/>
    <col min="1291" max="1291" width="8.5703125" style="452" customWidth="1"/>
    <col min="1292" max="1292" width="4" style="452" customWidth="1"/>
    <col min="1293" max="1293" width="17.42578125" style="452" customWidth="1"/>
    <col min="1294" max="1294" width="3.5703125" style="452" customWidth="1"/>
    <col min="1295" max="1295" width="18.85546875" style="452" customWidth="1"/>
    <col min="1296" max="1536" width="9.140625" style="452"/>
    <col min="1537" max="1537" width="14.28515625" style="452" customWidth="1"/>
    <col min="1538" max="1538" width="10.7109375" style="452" customWidth="1"/>
    <col min="1539" max="1539" width="11.7109375" style="452" customWidth="1"/>
    <col min="1540" max="1540" width="12" style="452" customWidth="1"/>
    <col min="1541" max="1541" width="38.5703125" style="452" customWidth="1"/>
    <col min="1542" max="1542" width="17.85546875" style="452" customWidth="1"/>
    <col min="1543" max="1543" width="18" style="452" customWidth="1"/>
    <col min="1544" max="1544" width="17.85546875" style="452" customWidth="1"/>
    <col min="1545" max="1545" width="20" style="452" bestFit="1" customWidth="1"/>
    <col min="1546" max="1546" width="4" style="452" customWidth="1"/>
    <col min="1547" max="1547" width="8.5703125" style="452" customWidth="1"/>
    <col min="1548" max="1548" width="4" style="452" customWidth="1"/>
    <col min="1549" max="1549" width="17.42578125" style="452" customWidth="1"/>
    <col min="1550" max="1550" width="3.5703125" style="452" customWidth="1"/>
    <col min="1551" max="1551" width="18.85546875" style="452" customWidth="1"/>
    <col min="1552" max="1792" width="9.140625" style="452"/>
    <col min="1793" max="1793" width="14.28515625" style="452" customWidth="1"/>
    <col min="1794" max="1794" width="10.7109375" style="452" customWidth="1"/>
    <col min="1795" max="1795" width="11.7109375" style="452" customWidth="1"/>
    <col min="1796" max="1796" width="12" style="452" customWidth="1"/>
    <col min="1797" max="1797" width="38.5703125" style="452" customWidth="1"/>
    <col min="1798" max="1798" width="17.85546875" style="452" customWidth="1"/>
    <col min="1799" max="1799" width="18" style="452" customWidth="1"/>
    <col min="1800" max="1800" width="17.85546875" style="452" customWidth="1"/>
    <col min="1801" max="1801" width="20" style="452" bestFit="1" customWidth="1"/>
    <col min="1802" max="1802" width="4" style="452" customWidth="1"/>
    <col min="1803" max="1803" width="8.5703125" style="452" customWidth="1"/>
    <col min="1804" max="1804" width="4" style="452" customWidth="1"/>
    <col min="1805" max="1805" width="17.42578125" style="452" customWidth="1"/>
    <col min="1806" max="1806" width="3.5703125" style="452" customWidth="1"/>
    <col min="1807" max="1807" width="18.85546875" style="452" customWidth="1"/>
    <col min="1808" max="2048" width="9.140625" style="452"/>
    <col min="2049" max="2049" width="14.28515625" style="452" customWidth="1"/>
    <col min="2050" max="2050" width="10.7109375" style="452" customWidth="1"/>
    <col min="2051" max="2051" width="11.7109375" style="452" customWidth="1"/>
    <col min="2052" max="2052" width="12" style="452" customWidth="1"/>
    <col min="2053" max="2053" width="38.5703125" style="452" customWidth="1"/>
    <col min="2054" max="2054" width="17.85546875" style="452" customWidth="1"/>
    <col min="2055" max="2055" width="18" style="452" customWidth="1"/>
    <col min="2056" max="2056" width="17.85546875" style="452" customWidth="1"/>
    <col min="2057" max="2057" width="20" style="452" bestFit="1" customWidth="1"/>
    <col min="2058" max="2058" width="4" style="452" customWidth="1"/>
    <col min="2059" max="2059" width="8.5703125" style="452" customWidth="1"/>
    <col min="2060" max="2060" width="4" style="452" customWidth="1"/>
    <col min="2061" max="2061" width="17.42578125" style="452" customWidth="1"/>
    <col min="2062" max="2062" width="3.5703125" style="452" customWidth="1"/>
    <col min="2063" max="2063" width="18.85546875" style="452" customWidth="1"/>
    <col min="2064" max="2304" width="9.140625" style="452"/>
    <col min="2305" max="2305" width="14.28515625" style="452" customWidth="1"/>
    <col min="2306" max="2306" width="10.7109375" style="452" customWidth="1"/>
    <col min="2307" max="2307" width="11.7109375" style="452" customWidth="1"/>
    <col min="2308" max="2308" width="12" style="452" customWidth="1"/>
    <col min="2309" max="2309" width="38.5703125" style="452" customWidth="1"/>
    <col min="2310" max="2310" width="17.85546875" style="452" customWidth="1"/>
    <col min="2311" max="2311" width="18" style="452" customWidth="1"/>
    <col min="2312" max="2312" width="17.85546875" style="452" customWidth="1"/>
    <col min="2313" max="2313" width="20" style="452" bestFit="1" customWidth="1"/>
    <col min="2314" max="2314" width="4" style="452" customWidth="1"/>
    <col min="2315" max="2315" width="8.5703125" style="452" customWidth="1"/>
    <col min="2316" max="2316" width="4" style="452" customWidth="1"/>
    <col min="2317" max="2317" width="17.42578125" style="452" customWidth="1"/>
    <col min="2318" max="2318" width="3.5703125" style="452" customWidth="1"/>
    <col min="2319" max="2319" width="18.85546875" style="452" customWidth="1"/>
    <col min="2320" max="2560" width="9.140625" style="452"/>
    <col min="2561" max="2561" width="14.28515625" style="452" customWidth="1"/>
    <col min="2562" max="2562" width="10.7109375" style="452" customWidth="1"/>
    <col min="2563" max="2563" width="11.7109375" style="452" customWidth="1"/>
    <col min="2564" max="2564" width="12" style="452" customWidth="1"/>
    <col min="2565" max="2565" width="38.5703125" style="452" customWidth="1"/>
    <col min="2566" max="2566" width="17.85546875" style="452" customWidth="1"/>
    <col min="2567" max="2567" width="18" style="452" customWidth="1"/>
    <col min="2568" max="2568" width="17.85546875" style="452" customWidth="1"/>
    <col min="2569" max="2569" width="20" style="452" bestFit="1" customWidth="1"/>
    <col min="2570" max="2570" width="4" style="452" customWidth="1"/>
    <col min="2571" max="2571" width="8.5703125" style="452" customWidth="1"/>
    <col min="2572" max="2572" width="4" style="452" customWidth="1"/>
    <col min="2573" max="2573" width="17.42578125" style="452" customWidth="1"/>
    <col min="2574" max="2574" width="3.5703125" style="452" customWidth="1"/>
    <col min="2575" max="2575" width="18.85546875" style="452" customWidth="1"/>
    <col min="2576" max="2816" width="9.140625" style="452"/>
    <col min="2817" max="2817" width="14.28515625" style="452" customWidth="1"/>
    <col min="2818" max="2818" width="10.7109375" style="452" customWidth="1"/>
    <col min="2819" max="2819" width="11.7109375" style="452" customWidth="1"/>
    <col min="2820" max="2820" width="12" style="452" customWidth="1"/>
    <col min="2821" max="2821" width="38.5703125" style="452" customWidth="1"/>
    <col min="2822" max="2822" width="17.85546875" style="452" customWidth="1"/>
    <col min="2823" max="2823" width="18" style="452" customWidth="1"/>
    <col min="2824" max="2824" width="17.85546875" style="452" customWidth="1"/>
    <col min="2825" max="2825" width="20" style="452" bestFit="1" customWidth="1"/>
    <col min="2826" max="2826" width="4" style="452" customWidth="1"/>
    <col min="2827" max="2827" width="8.5703125" style="452" customWidth="1"/>
    <col min="2828" max="2828" width="4" style="452" customWidth="1"/>
    <col min="2829" max="2829" width="17.42578125" style="452" customWidth="1"/>
    <col min="2830" max="2830" width="3.5703125" style="452" customWidth="1"/>
    <col min="2831" max="2831" width="18.85546875" style="452" customWidth="1"/>
    <col min="2832" max="3072" width="9.140625" style="452"/>
    <col min="3073" max="3073" width="14.28515625" style="452" customWidth="1"/>
    <col min="3074" max="3074" width="10.7109375" style="452" customWidth="1"/>
    <col min="3075" max="3075" width="11.7109375" style="452" customWidth="1"/>
    <col min="3076" max="3076" width="12" style="452" customWidth="1"/>
    <col min="3077" max="3077" width="38.5703125" style="452" customWidth="1"/>
    <col min="3078" max="3078" width="17.85546875" style="452" customWidth="1"/>
    <col min="3079" max="3079" width="18" style="452" customWidth="1"/>
    <col min="3080" max="3080" width="17.85546875" style="452" customWidth="1"/>
    <col min="3081" max="3081" width="20" style="452" bestFit="1" customWidth="1"/>
    <col min="3082" max="3082" width="4" style="452" customWidth="1"/>
    <col min="3083" max="3083" width="8.5703125" style="452" customWidth="1"/>
    <col min="3084" max="3084" width="4" style="452" customWidth="1"/>
    <col min="3085" max="3085" width="17.42578125" style="452" customWidth="1"/>
    <col min="3086" max="3086" width="3.5703125" style="452" customWidth="1"/>
    <col min="3087" max="3087" width="18.85546875" style="452" customWidth="1"/>
    <col min="3088" max="3328" width="9.140625" style="452"/>
    <col min="3329" max="3329" width="14.28515625" style="452" customWidth="1"/>
    <col min="3330" max="3330" width="10.7109375" style="452" customWidth="1"/>
    <col min="3331" max="3331" width="11.7109375" style="452" customWidth="1"/>
    <col min="3332" max="3332" width="12" style="452" customWidth="1"/>
    <col min="3333" max="3333" width="38.5703125" style="452" customWidth="1"/>
    <col min="3334" max="3334" width="17.85546875" style="452" customWidth="1"/>
    <col min="3335" max="3335" width="18" style="452" customWidth="1"/>
    <col min="3336" max="3336" width="17.85546875" style="452" customWidth="1"/>
    <col min="3337" max="3337" width="20" style="452" bestFit="1" customWidth="1"/>
    <col min="3338" max="3338" width="4" style="452" customWidth="1"/>
    <col min="3339" max="3339" width="8.5703125" style="452" customWidth="1"/>
    <col min="3340" max="3340" width="4" style="452" customWidth="1"/>
    <col min="3341" max="3341" width="17.42578125" style="452" customWidth="1"/>
    <col min="3342" max="3342" width="3.5703125" style="452" customWidth="1"/>
    <col min="3343" max="3343" width="18.85546875" style="452" customWidth="1"/>
    <col min="3344" max="3584" width="9.140625" style="452"/>
    <col min="3585" max="3585" width="14.28515625" style="452" customWidth="1"/>
    <col min="3586" max="3586" width="10.7109375" style="452" customWidth="1"/>
    <col min="3587" max="3587" width="11.7109375" style="452" customWidth="1"/>
    <col min="3588" max="3588" width="12" style="452" customWidth="1"/>
    <col min="3589" max="3589" width="38.5703125" style="452" customWidth="1"/>
    <col min="3590" max="3590" width="17.85546875" style="452" customWidth="1"/>
    <col min="3591" max="3591" width="18" style="452" customWidth="1"/>
    <col min="3592" max="3592" width="17.85546875" style="452" customWidth="1"/>
    <col min="3593" max="3593" width="20" style="452" bestFit="1" customWidth="1"/>
    <col min="3594" max="3594" width="4" style="452" customWidth="1"/>
    <col min="3595" max="3595" width="8.5703125" style="452" customWidth="1"/>
    <col min="3596" max="3596" width="4" style="452" customWidth="1"/>
    <col min="3597" max="3597" width="17.42578125" style="452" customWidth="1"/>
    <col min="3598" max="3598" width="3.5703125" style="452" customWidth="1"/>
    <col min="3599" max="3599" width="18.85546875" style="452" customWidth="1"/>
    <col min="3600" max="3840" width="9.140625" style="452"/>
    <col min="3841" max="3841" width="14.28515625" style="452" customWidth="1"/>
    <col min="3842" max="3842" width="10.7109375" style="452" customWidth="1"/>
    <col min="3843" max="3843" width="11.7109375" style="452" customWidth="1"/>
    <col min="3844" max="3844" width="12" style="452" customWidth="1"/>
    <col min="3845" max="3845" width="38.5703125" style="452" customWidth="1"/>
    <col min="3846" max="3846" width="17.85546875" style="452" customWidth="1"/>
    <col min="3847" max="3847" width="18" style="452" customWidth="1"/>
    <col min="3848" max="3848" width="17.85546875" style="452" customWidth="1"/>
    <col min="3849" max="3849" width="20" style="452" bestFit="1" customWidth="1"/>
    <col min="3850" max="3850" width="4" style="452" customWidth="1"/>
    <col min="3851" max="3851" width="8.5703125" style="452" customWidth="1"/>
    <col min="3852" max="3852" width="4" style="452" customWidth="1"/>
    <col min="3853" max="3853" width="17.42578125" style="452" customWidth="1"/>
    <col min="3854" max="3854" width="3.5703125" style="452" customWidth="1"/>
    <col min="3855" max="3855" width="18.85546875" style="452" customWidth="1"/>
    <col min="3856" max="4096" width="9.140625" style="452"/>
    <col min="4097" max="4097" width="14.28515625" style="452" customWidth="1"/>
    <col min="4098" max="4098" width="10.7109375" style="452" customWidth="1"/>
    <col min="4099" max="4099" width="11.7109375" style="452" customWidth="1"/>
    <col min="4100" max="4100" width="12" style="452" customWidth="1"/>
    <col min="4101" max="4101" width="38.5703125" style="452" customWidth="1"/>
    <col min="4102" max="4102" width="17.85546875" style="452" customWidth="1"/>
    <col min="4103" max="4103" width="18" style="452" customWidth="1"/>
    <col min="4104" max="4104" width="17.85546875" style="452" customWidth="1"/>
    <col min="4105" max="4105" width="20" style="452" bestFit="1" customWidth="1"/>
    <col min="4106" max="4106" width="4" style="452" customWidth="1"/>
    <col min="4107" max="4107" width="8.5703125" style="452" customWidth="1"/>
    <col min="4108" max="4108" width="4" style="452" customWidth="1"/>
    <col min="4109" max="4109" width="17.42578125" style="452" customWidth="1"/>
    <col min="4110" max="4110" width="3.5703125" style="452" customWidth="1"/>
    <col min="4111" max="4111" width="18.85546875" style="452" customWidth="1"/>
    <col min="4112" max="4352" width="9.140625" style="452"/>
    <col min="4353" max="4353" width="14.28515625" style="452" customWidth="1"/>
    <col min="4354" max="4354" width="10.7109375" style="452" customWidth="1"/>
    <col min="4355" max="4355" width="11.7109375" style="452" customWidth="1"/>
    <col min="4356" max="4356" width="12" style="452" customWidth="1"/>
    <col min="4357" max="4357" width="38.5703125" style="452" customWidth="1"/>
    <col min="4358" max="4358" width="17.85546875" style="452" customWidth="1"/>
    <col min="4359" max="4359" width="18" style="452" customWidth="1"/>
    <col min="4360" max="4360" width="17.85546875" style="452" customWidth="1"/>
    <col min="4361" max="4361" width="20" style="452" bestFit="1" customWidth="1"/>
    <col min="4362" max="4362" width="4" style="452" customWidth="1"/>
    <col min="4363" max="4363" width="8.5703125" style="452" customWidth="1"/>
    <col min="4364" max="4364" width="4" style="452" customWidth="1"/>
    <col min="4365" max="4365" width="17.42578125" style="452" customWidth="1"/>
    <col min="4366" max="4366" width="3.5703125" style="452" customWidth="1"/>
    <col min="4367" max="4367" width="18.85546875" style="452" customWidth="1"/>
    <col min="4368" max="4608" width="9.140625" style="452"/>
    <col min="4609" max="4609" width="14.28515625" style="452" customWidth="1"/>
    <col min="4610" max="4610" width="10.7109375" style="452" customWidth="1"/>
    <col min="4611" max="4611" width="11.7109375" style="452" customWidth="1"/>
    <col min="4612" max="4612" width="12" style="452" customWidth="1"/>
    <col min="4613" max="4613" width="38.5703125" style="452" customWidth="1"/>
    <col min="4614" max="4614" width="17.85546875" style="452" customWidth="1"/>
    <col min="4615" max="4615" width="18" style="452" customWidth="1"/>
    <col min="4616" max="4616" width="17.85546875" style="452" customWidth="1"/>
    <col min="4617" max="4617" width="20" style="452" bestFit="1" customWidth="1"/>
    <col min="4618" max="4618" width="4" style="452" customWidth="1"/>
    <col min="4619" max="4619" width="8.5703125" style="452" customWidth="1"/>
    <col min="4620" max="4620" width="4" style="452" customWidth="1"/>
    <col min="4621" max="4621" width="17.42578125" style="452" customWidth="1"/>
    <col min="4622" max="4622" width="3.5703125" style="452" customWidth="1"/>
    <col min="4623" max="4623" width="18.85546875" style="452" customWidth="1"/>
    <col min="4624" max="4864" width="9.140625" style="452"/>
    <col min="4865" max="4865" width="14.28515625" style="452" customWidth="1"/>
    <col min="4866" max="4866" width="10.7109375" style="452" customWidth="1"/>
    <col min="4867" max="4867" width="11.7109375" style="452" customWidth="1"/>
    <col min="4868" max="4868" width="12" style="452" customWidth="1"/>
    <col min="4869" max="4869" width="38.5703125" style="452" customWidth="1"/>
    <col min="4870" max="4870" width="17.85546875" style="452" customWidth="1"/>
    <col min="4871" max="4871" width="18" style="452" customWidth="1"/>
    <col min="4872" max="4872" width="17.85546875" style="452" customWidth="1"/>
    <col min="4873" max="4873" width="20" style="452" bestFit="1" customWidth="1"/>
    <col min="4874" max="4874" width="4" style="452" customWidth="1"/>
    <col min="4875" max="4875" width="8.5703125" style="452" customWidth="1"/>
    <col min="4876" max="4876" width="4" style="452" customWidth="1"/>
    <col min="4877" max="4877" width="17.42578125" style="452" customWidth="1"/>
    <col min="4878" max="4878" width="3.5703125" style="452" customWidth="1"/>
    <col min="4879" max="4879" width="18.85546875" style="452" customWidth="1"/>
    <col min="4880" max="5120" width="9.140625" style="452"/>
    <col min="5121" max="5121" width="14.28515625" style="452" customWidth="1"/>
    <col min="5122" max="5122" width="10.7109375" style="452" customWidth="1"/>
    <col min="5123" max="5123" width="11.7109375" style="452" customWidth="1"/>
    <col min="5124" max="5124" width="12" style="452" customWidth="1"/>
    <col min="5125" max="5125" width="38.5703125" style="452" customWidth="1"/>
    <col min="5126" max="5126" width="17.85546875" style="452" customWidth="1"/>
    <col min="5127" max="5127" width="18" style="452" customWidth="1"/>
    <col min="5128" max="5128" width="17.85546875" style="452" customWidth="1"/>
    <col min="5129" max="5129" width="20" style="452" bestFit="1" customWidth="1"/>
    <col min="5130" max="5130" width="4" style="452" customWidth="1"/>
    <col min="5131" max="5131" width="8.5703125" style="452" customWidth="1"/>
    <col min="5132" max="5132" width="4" style="452" customWidth="1"/>
    <col min="5133" max="5133" width="17.42578125" style="452" customWidth="1"/>
    <col min="5134" max="5134" width="3.5703125" style="452" customWidth="1"/>
    <col min="5135" max="5135" width="18.85546875" style="452" customWidth="1"/>
    <col min="5136" max="5376" width="9.140625" style="452"/>
    <col min="5377" max="5377" width="14.28515625" style="452" customWidth="1"/>
    <col min="5378" max="5378" width="10.7109375" style="452" customWidth="1"/>
    <col min="5379" max="5379" width="11.7109375" style="452" customWidth="1"/>
    <col min="5380" max="5380" width="12" style="452" customWidth="1"/>
    <col min="5381" max="5381" width="38.5703125" style="452" customWidth="1"/>
    <col min="5382" max="5382" width="17.85546875" style="452" customWidth="1"/>
    <col min="5383" max="5383" width="18" style="452" customWidth="1"/>
    <col min="5384" max="5384" width="17.85546875" style="452" customWidth="1"/>
    <col min="5385" max="5385" width="20" style="452" bestFit="1" customWidth="1"/>
    <col min="5386" max="5386" width="4" style="452" customWidth="1"/>
    <col min="5387" max="5387" width="8.5703125" style="452" customWidth="1"/>
    <col min="5388" max="5388" width="4" style="452" customWidth="1"/>
    <col min="5389" max="5389" width="17.42578125" style="452" customWidth="1"/>
    <col min="5390" max="5390" width="3.5703125" style="452" customWidth="1"/>
    <col min="5391" max="5391" width="18.85546875" style="452" customWidth="1"/>
    <col min="5392" max="5632" width="9.140625" style="452"/>
    <col min="5633" max="5633" width="14.28515625" style="452" customWidth="1"/>
    <col min="5634" max="5634" width="10.7109375" style="452" customWidth="1"/>
    <col min="5635" max="5635" width="11.7109375" style="452" customWidth="1"/>
    <col min="5636" max="5636" width="12" style="452" customWidth="1"/>
    <col min="5637" max="5637" width="38.5703125" style="452" customWidth="1"/>
    <col min="5638" max="5638" width="17.85546875" style="452" customWidth="1"/>
    <col min="5639" max="5639" width="18" style="452" customWidth="1"/>
    <col min="5640" max="5640" width="17.85546875" style="452" customWidth="1"/>
    <col min="5641" max="5641" width="20" style="452" bestFit="1" customWidth="1"/>
    <col min="5642" max="5642" width="4" style="452" customWidth="1"/>
    <col min="5643" max="5643" width="8.5703125" style="452" customWidth="1"/>
    <col min="5644" max="5644" width="4" style="452" customWidth="1"/>
    <col min="5645" max="5645" width="17.42578125" style="452" customWidth="1"/>
    <col min="5646" max="5646" width="3.5703125" style="452" customWidth="1"/>
    <col min="5647" max="5647" width="18.85546875" style="452" customWidth="1"/>
    <col min="5648" max="5888" width="9.140625" style="452"/>
    <col min="5889" max="5889" width="14.28515625" style="452" customWidth="1"/>
    <col min="5890" max="5890" width="10.7109375" style="452" customWidth="1"/>
    <col min="5891" max="5891" width="11.7109375" style="452" customWidth="1"/>
    <col min="5892" max="5892" width="12" style="452" customWidth="1"/>
    <col min="5893" max="5893" width="38.5703125" style="452" customWidth="1"/>
    <col min="5894" max="5894" width="17.85546875" style="452" customWidth="1"/>
    <col min="5895" max="5895" width="18" style="452" customWidth="1"/>
    <col min="5896" max="5896" width="17.85546875" style="452" customWidth="1"/>
    <col min="5897" max="5897" width="20" style="452" bestFit="1" customWidth="1"/>
    <col min="5898" max="5898" width="4" style="452" customWidth="1"/>
    <col min="5899" max="5899" width="8.5703125" style="452" customWidth="1"/>
    <col min="5900" max="5900" width="4" style="452" customWidth="1"/>
    <col min="5901" max="5901" width="17.42578125" style="452" customWidth="1"/>
    <col min="5902" max="5902" width="3.5703125" style="452" customWidth="1"/>
    <col min="5903" max="5903" width="18.85546875" style="452" customWidth="1"/>
    <col min="5904" max="6144" width="9.140625" style="452"/>
    <col min="6145" max="6145" width="14.28515625" style="452" customWidth="1"/>
    <col min="6146" max="6146" width="10.7109375" style="452" customWidth="1"/>
    <col min="6147" max="6147" width="11.7109375" style="452" customWidth="1"/>
    <col min="6148" max="6148" width="12" style="452" customWidth="1"/>
    <col min="6149" max="6149" width="38.5703125" style="452" customWidth="1"/>
    <col min="6150" max="6150" width="17.85546875" style="452" customWidth="1"/>
    <col min="6151" max="6151" width="18" style="452" customWidth="1"/>
    <col min="6152" max="6152" width="17.85546875" style="452" customWidth="1"/>
    <col min="6153" max="6153" width="20" style="452" bestFit="1" customWidth="1"/>
    <col min="6154" max="6154" width="4" style="452" customWidth="1"/>
    <col min="6155" max="6155" width="8.5703125" style="452" customWidth="1"/>
    <col min="6156" max="6156" width="4" style="452" customWidth="1"/>
    <col min="6157" max="6157" width="17.42578125" style="452" customWidth="1"/>
    <col min="6158" max="6158" width="3.5703125" style="452" customWidth="1"/>
    <col min="6159" max="6159" width="18.85546875" style="452" customWidth="1"/>
    <col min="6160" max="6400" width="9.140625" style="452"/>
    <col min="6401" max="6401" width="14.28515625" style="452" customWidth="1"/>
    <col min="6402" max="6402" width="10.7109375" style="452" customWidth="1"/>
    <col min="6403" max="6403" width="11.7109375" style="452" customWidth="1"/>
    <col min="6404" max="6404" width="12" style="452" customWidth="1"/>
    <col min="6405" max="6405" width="38.5703125" style="452" customWidth="1"/>
    <col min="6406" max="6406" width="17.85546875" style="452" customWidth="1"/>
    <col min="6407" max="6407" width="18" style="452" customWidth="1"/>
    <col min="6408" max="6408" width="17.85546875" style="452" customWidth="1"/>
    <col min="6409" max="6409" width="20" style="452" bestFit="1" customWidth="1"/>
    <col min="6410" max="6410" width="4" style="452" customWidth="1"/>
    <col min="6411" max="6411" width="8.5703125" style="452" customWidth="1"/>
    <col min="6412" max="6412" width="4" style="452" customWidth="1"/>
    <col min="6413" max="6413" width="17.42578125" style="452" customWidth="1"/>
    <col min="6414" max="6414" width="3.5703125" style="452" customWidth="1"/>
    <col min="6415" max="6415" width="18.85546875" style="452" customWidth="1"/>
    <col min="6416" max="6656" width="9.140625" style="452"/>
    <col min="6657" max="6657" width="14.28515625" style="452" customWidth="1"/>
    <col min="6658" max="6658" width="10.7109375" style="452" customWidth="1"/>
    <col min="6659" max="6659" width="11.7109375" style="452" customWidth="1"/>
    <col min="6660" max="6660" width="12" style="452" customWidth="1"/>
    <col min="6661" max="6661" width="38.5703125" style="452" customWidth="1"/>
    <col min="6662" max="6662" width="17.85546875" style="452" customWidth="1"/>
    <col min="6663" max="6663" width="18" style="452" customWidth="1"/>
    <col min="6664" max="6664" width="17.85546875" style="452" customWidth="1"/>
    <col min="6665" max="6665" width="20" style="452" bestFit="1" customWidth="1"/>
    <col min="6666" max="6666" width="4" style="452" customWidth="1"/>
    <col min="6667" max="6667" width="8.5703125" style="452" customWidth="1"/>
    <col min="6668" max="6668" width="4" style="452" customWidth="1"/>
    <col min="6669" max="6669" width="17.42578125" style="452" customWidth="1"/>
    <col min="6670" max="6670" width="3.5703125" style="452" customWidth="1"/>
    <col min="6671" max="6671" width="18.85546875" style="452" customWidth="1"/>
    <col min="6672" max="6912" width="9.140625" style="452"/>
    <col min="6913" max="6913" width="14.28515625" style="452" customWidth="1"/>
    <col min="6914" max="6914" width="10.7109375" style="452" customWidth="1"/>
    <col min="6915" max="6915" width="11.7109375" style="452" customWidth="1"/>
    <col min="6916" max="6916" width="12" style="452" customWidth="1"/>
    <col min="6917" max="6917" width="38.5703125" style="452" customWidth="1"/>
    <col min="6918" max="6918" width="17.85546875" style="452" customWidth="1"/>
    <col min="6919" max="6919" width="18" style="452" customWidth="1"/>
    <col min="6920" max="6920" width="17.85546875" style="452" customWidth="1"/>
    <col min="6921" max="6921" width="20" style="452" bestFit="1" customWidth="1"/>
    <col min="6922" max="6922" width="4" style="452" customWidth="1"/>
    <col min="6923" max="6923" width="8.5703125" style="452" customWidth="1"/>
    <col min="6924" max="6924" width="4" style="452" customWidth="1"/>
    <col min="6925" max="6925" width="17.42578125" style="452" customWidth="1"/>
    <col min="6926" max="6926" width="3.5703125" style="452" customWidth="1"/>
    <col min="6927" max="6927" width="18.85546875" style="452" customWidth="1"/>
    <col min="6928" max="7168" width="9.140625" style="452"/>
    <col min="7169" max="7169" width="14.28515625" style="452" customWidth="1"/>
    <col min="7170" max="7170" width="10.7109375" style="452" customWidth="1"/>
    <col min="7171" max="7171" width="11.7109375" style="452" customWidth="1"/>
    <col min="7172" max="7172" width="12" style="452" customWidth="1"/>
    <col min="7173" max="7173" width="38.5703125" style="452" customWidth="1"/>
    <col min="7174" max="7174" width="17.85546875" style="452" customWidth="1"/>
    <col min="7175" max="7175" width="18" style="452" customWidth="1"/>
    <col min="7176" max="7176" width="17.85546875" style="452" customWidth="1"/>
    <col min="7177" max="7177" width="20" style="452" bestFit="1" customWidth="1"/>
    <col min="7178" max="7178" width="4" style="452" customWidth="1"/>
    <col min="7179" max="7179" width="8.5703125" style="452" customWidth="1"/>
    <col min="7180" max="7180" width="4" style="452" customWidth="1"/>
    <col min="7181" max="7181" width="17.42578125" style="452" customWidth="1"/>
    <col min="7182" max="7182" width="3.5703125" style="452" customWidth="1"/>
    <col min="7183" max="7183" width="18.85546875" style="452" customWidth="1"/>
    <col min="7184" max="7424" width="9.140625" style="452"/>
    <col min="7425" max="7425" width="14.28515625" style="452" customWidth="1"/>
    <col min="7426" max="7426" width="10.7109375" style="452" customWidth="1"/>
    <col min="7427" max="7427" width="11.7109375" style="452" customWidth="1"/>
    <col min="7428" max="7428" width="12" style="452" customWidth="1"/>
    <col min="7429" max="7429" width="38.5703125" style="452" customWidth="1"/>
    <col min="7430" max="7430" width="17.85546875" style="452" customWidth="1"/>
    <col min="7431" max="7431" width="18" style="452" customWidth="1"/>
    <col min="7432" max="7432" width="17.85546875" style="452" customWidth="1"/>
    <col min="7433" max="7433" width="20" style="452" bestFit="1" customWidth="1"/>
    <col min="7434" max="7434" width="4" style="452" customWidth="1"/>
    <col min="7435" max="7435" width="8.5703125" style="452" customWidth="1"/>
    <col min="7436" max="7436" width="4" style="452" customWidth="1"/>
    <col min="7437" max="7437" width="17.42578125" style="452" customWidth="1"/>
    <col min="7438" max="7438" width="3.5703125" style="452" customWidth="1"/>
    <col min="7439" max="7439" width="18.85546875" style="452" customWidth="1"/>
    <col min="7440" max="7680" width="9.140625" style="452"/>
    <col min="7681" max="7681" width="14.28515625" style="452" customWidth="1"/>
    <col min="7682" max="7682" width="10.7109375" style="452" customWidth="1"/>
    <col min="7683" max="7683" width="11.7109375" style="452" customWidth="1"/>
    <col min="7684" max="7684" width="12" style="452" customWidth="1"/>
    <col min="7685" max="7685" width="38.5703125" style="452" customWidth="1"/>
    <col min="7686" max="7686" width="17.85546875" style="452" customWidth="1"/>
    <col min="7687" max="7687" width="18" style="452" customWidth="1"/>
    <col min="7688" max="7688" width="17.85546875" style="452" customWidth="1"/>
    <col min="7689" max="7689" width="20" style="452" bestFit="1" customWidth="1"/>
    <col min="7690" max="7690" width="4" style="452" customWidth="1"/>
    <col min="7691" max="7691" width="8.5703125" style="452" customWidth="1"/>
    <col min="7692" max="7692" width="4" style="452" customWidth="1"/>
    <col min="7693" max="7693" width="17.42578125" style="452" customWidth="1"/>
    <col min="7694" max="7694" width="3.5703125" style="452" customWidth="1"/>
    <col min="7695" max="7695" width="18.85546875" style="452" customWidth="1"/>
    <col min="7696" max="7936" width="9.140625" style="452"/>
    <col min="7937" max="7937" width="14.28515625" style="452" customWidth="1"/>
    <col min="7938" max="7938" width="10.7109375" style="452" customWidth="1"/>
    <col min="7939" max="7939" width="11.7109375" style="452" customWidth="1"/>
    <col min="7940" max="7940" width="12" style="452" customWidth="1"/>
    <col min="7941" max="7941" width="38.5703125" style="452" customWidth="1"/>
    <col min="7942" max="7942" width="17.85546875" style="452" customWidth="1"/>
    <col min="7943" max="7943" width="18" style="452" customWidth="1"/>
    <col min="7944" max="7944" width="17.85546875" style="452" customWidth="1"/>
    <col min="7945" max="7945" width="20" style="452" bestFit="1" customWidth="1"/>
    <col min="7946" max="7946" width="4" style="452" customWidth="1"/>
    <col min="7947" max="7947" width="8.5703125" style="452" customWidth="1"/>
    <col min="7948" max="7948" width="4" style="452" customWidth="1"/>
    <col min="7949" max="7949" width="17.42578125" style="452" customWidth="1"/>
    <col min="7950" max="7950" width="3.5703125" style="452" customWidth="1"/>
    <col min="7951" max="7951" width="18.85546875" style="452" customWidth="1"/>
    <col min="7952" max="8192" width="9.140625" style="452"/>
    <col min="8193" max="8193" width="14.28515625" style="452" customWidth="1"/>
    <col min="8194" max="8194" width="10.7109375" style="452" customWidth="1"/>
    <col min="8195" max="8195" width="11.7109375" style="452" customWidth="1"/>
    <col min="8196" max="8196" width="12" style="452" customWidth="1"/>
    <col min="8197" max="8197" width="38.5703125" style="452" customWidth="1"/>
    <col min="8198" max="8198" width="17.85546875" style="452" customWidth="1"/>
    <col min="8199" max="8199" width="18" style="452" customWidth="1"/>
    <col min="8200" max="8200" width="17.85546875" style="452" customWidth="1"/>
    <col min="8201" max="8201" width="20" style="452" bestFit="1" customWidth="1"/>
    <col min="8202" max="8202" width="4" style="452" customWidth="1"/>
    <col min="8203" max="8203" width="8.5703125" style="452" customWidth="1"/>
    <col min="8204" max="8204" width="4" style="452" customWidth="1"/>
    <col min="8205" max="8205" width="17.42578125" style="452" customWidth="1"/>
    <col min="8206" max="8206" width="3.5703125" style="452" customWidth="1"/>
    <col min="8207" max="8207" width="18.85546875" style="452" customWidth="1"/>
    <col min="8208" max="8448" width="9.140625" style="452"/>
    <col min="8449" max="8449" width="14.28515625" style="452" customWidth="1"/>
    <col min="8450" max="8450" width="10.7109375" style="452" customWidth="1"/>
    <col min="8451" max="8451" width="11.7109375" style="452" customWidth="1"/>
    <col min="8452" max="8452" width="12" style="452" customWidth="1"/>
    <col min="8453" max="8453" width="38.5703125" style="452" customWidth="1"/>
    <col min="8454" max="8454" width="17.85546875" style="452" customWidth="1"/>
    <col min="8455" max="8455" width="18" style="452" customWidth="1"/>
    <col min="8456" max="8456" width="17.85546875" style="452" customWidth="1"/>
    <col min="8457" max="8457" width="20" style="452" bestFit="1" customWidth="1"/>
    <col min="8458" max="8458" width="4" style="452" customWidth="1"/>
    <col min="8459" max="8459" width="8.5703125" style="452" customWidth="1"/>
    <col min="8460" max="8460" width="4" style="452" customWidth="1"/>
    <col min="8461" max="8461" width="17.42578125" style="452" customWidth="1"/>
    <col min="8462" max="8462" width="3.5703125" style="452" customWidth="1"/>
    <col min="8463" max="8463" width="18.85546875" style="452" customWidth="1"/>
    <col min="8464" max="8704" width="9.140625" style="452"/>
    <col min="8705" max="8705" width="14.28515625" style="452" customWidth="1"/>
    <col min="8706" max="8706" width="10.7109375" style="452" customWidth="1"/>
    <col min="8707" max="8707" width="11.7109375" style="452" customWidth="1"/>
    <col min="8708" max="8708" width="12" style="452" customWidth="1"/>
    <col min="8709" max="8709" width="38.5703125" style="452" customWidth="1"/>
    <col min="8710" max="8710" width="17.85546875" style="452" customWidth="1"/>
    <col min="8711" max="8711" width="18" style="452" customWidth="1"/>
    <col min="8712" max="8712" width="17.85546875" style="452" customWidth="1"/>
    <col min="8713" max="8713" width="20" style="452" bestFit="1" customWidth="1"/>
    <col min="8714" max="8714" width="4" style="452" customWidth="1"/>
    <col min="8715" max="8715" width="8.5703125" style="452" customWidth="1"/>
    <col min="8716" max="8716" width="4" style="452" customWidth="1"/>
    <col min="8717" max="8717" width="17.42578125" style="452" customWidth="1"/>
    <col min="8718" max="8718" width="3.5703125" style="452" customWidth="1"/>
    <col min="8719" max="8719" width="18.85546875" style="452" customWidth="1"/>
    <col min="8720" max="8960" width="9.140625" style="452"/>
    <col min="8961" max="8961" width="14.28515625" style="452" customWidth="1"/>
    <col min="8962" max="8962" width="10.7109375" style="452" customWidth="1"/>
    <col min="8963" max="8963" width="11.7109375" style="452" customWidth="1"/>
    <col min="8964" max="8964" width="12" style="452" customWidth="1"/>
    <col min="8965" max="8965" width="38.5703125" style="452" customWidth="1"/>
    <col min="8966" max="8966" width="17.85546875" style="452" customWidth="1"/>
    <col min="8967" max="8967" width="18" style="452" customWidth="1"/>
    <col min="8968" max="8968" width="17.85546875" style="452" customWidth="1"/>
    <col min="8969" max="8969" width="20" style="452" bestFit="1" customWidth="1"/>
    <col min="8970" max="8970" width="4" style="452" customWidth="1"/>
    <col min="8971" max="8971" width="8.5703125" style="452" customWidth="1"/>
    <col min="8972" max="8972" width="4" style="452" customWidth="1"/>
    <col min="8973" max="8973" width="17.42578125" style="452" customWidth="1"/>
    <col min="8974" max="8974" width="3.5703125" style="452" customWidth="1"/>
    <col min="8975" max="8975" width="18.85546875" style="452" customWidth="1"/>
    <col min="8976" max="9216" width="9.140625" style="452"/>
    <col min="9217" max="9217" width="14.28515625" style="452" customWidth="1"/>
    <col min="9218" max="9218" width="10.7109375" style="452" customWidth="1"/>
    <col min="9219" max="9219" width="11.7109375" style="452" customWidth="1"/>
    <col min="9220" max="9220" width="12" style="452" customWidth="1"/>
    <col min="9221" max="9221" width="38.5703125" style="452" customWidth="1"/>
    <col min="9222" max="9222" width="17.85546875" style="452" customWidth="1"/>
    <col min="9223" max="9223" width="18" style="452" customWidth="1"/>
    <col min="9224" max="9224" width="17.85546875" style="452" customWidth="1"/>
    <col min="9225" max="9225" width="20" style="452" bestFit="1" customWidth="1"/>
    <col min="9226" max="9226" width="4" style="452" customWidth="1"/>
    <col min="9227" max="9227" width="8.5703125" style="452" customWidth="1"/>
    <col min="9228" max="9228" width="4" style="452" customWidth="1"/>
    <col min="9229" max="9229" width="17.42578125" style="452" customWidth="1"/>
    <col min="9230" max="9230" width="3.5703125" style="452" customWidth="1"/>
    <col min="9231" max="9231" width="18.85546875" style="452" customWidth="1"/>
    <col min="9232" max="9472" width="9.140625" style="452"/>
    <col min="9473" max="9473" width="14.28515625" style="452" customWidth="1"/>
    <col min="9474" max="9474" width="10.7109375" style="452" customWidth="1"/>
    <col min="9475" max="9475" width="11.7109375" style="452" customWidth="1"/>
    <col min="9476" max="9476" width="12" style="452" customWidth="1"/>
    <col min="9477" max="9477" width="38.5703125" style="452" customWidth="1"/>
    <col min="9478" max="9478" width="17.85546875" style="452" customWidth="1"/>
    <col min="9479" max="9479" width="18" style="452" customWidth="1"/>
    <col min="9480" max="9480" width="17.85546875" style="452" customWidth="1"/>
    <col min="9481" max="9481" width="20" style="452" bestFit="1" customWidth="1"/>
    <col min="9482" max="9482" width="4" style="452" customWidth="1"/>
    <col min="9483" max="9483" width="8.5703125" style="452" customWidth="1"/>
    <col min="9484" max="9484" width="4" style="452" customWidth="1"/>
    <col min="9485" max="9485" width="17.42578125" style="452" customWidth="1"/>
    <col min="9486" max="9486" width="3.5703125" style="452" customWidth="1"/>
    <col min="9487" max="9487" width="18.85546875" style="452" customWidth="1"/>
    <col min="9488" max="9728" width="9.140625" style="452"/>
    <col min="9729" max="9729" width="14.28515625" style="452" customWidth="1"/>
    <col min="9730" max="9730" width="10.7109375" style="452" customWidth="1"/>
    <col min="9731" max="9731" width="11.7109375" style="452" customWidth="1"/>
    <col min="9732" max="9732" width="12" style="452" customWidth="1"/>
    <col min="9733" max="9733" width="38.5703125" style="452" customWidth="1"/>
    <col min="9734" max="9734" width="17.85546875" style="452" customWidth="1"/>
    <col min="9735" max="9735" width="18" style="452" customWidth="1"/>
    <col min="9736" max="9736" width="17.85546875" style="452" customWidth="1"/>
    <col min="9737" max="9737" width="20" style="452" bestFit="1" customWidth="1"/>
    <col min="9738" max="9738" width="4" style="452" customWidth="1"/>
    <col min="9739" max="9739" width="8.5703125" style="452" customWidth="1"/>
    <col min="9740" max="9740" width="4" style="452" customWidth="1"/>
    <col min="9741" max="9741" width="17.42578125" style="452" customWidth="1"/>
    <col min="9742" max="9742" width="3.5703125" style="452" customWidth="1"/>
    <col min="9743" max="9743" width="18.85546875" style="452" customWidth="1"/>
    <col min="9744" max="9984" width="9.140625" style="452"/>
    <col min="9985" max="9985" width="14.28515625" style="452" customWidth="1"/>
    <col min="9986" max="9986" width="10.7109375" style="452" customWidth="1"/>
    <col min="9987" max="9987" width="11.7109375" style="452" customWidth="1"/>
    <col min="9988" max="9988" width="12" style="452" customWidth="1"/>
    <col min="9989" max="9989" width="38.5703125" style="452" customWidth="1"/>
    <col min="9990" max="9990" width="17.85546875" style="452" customWidth="1"/>
    <col min="9991" max="9991" width="18" style="452" customWidth="1"/>
    <col min="9992" max="9992" width="17.85546875" style="452" customWidth="1"/>
    <col min="9993" max="9993" width="20" style="452" bestFit="1" customWidth="1"/>
    <col min="9994" max="9994" width="4" style="452" customWidth="1"/>
    <col min="9995" max="9995" width="8.5703125" style="452" customWidth="1"/>
    <col min="9996" max="9996" width="4" style="452" customWidth="1"/>
    <col min="9997" max="9997" width="17.42578125" style="452" customWidth="1"/>
    <col min="9998" max="9998" width="3.5703125" style="452" customWidth="1"/>
    <col min="9999" max="9999" width="18.85546875" style="452" customWidth="1"/>
    <col min="10000" max="10240" width="9.140625" style="452"/>
    <col min="10241" max="10241" width="14.28515625" style="452" customWidth="1"/>
    <col min="10242" max="10242" width="10.7109375" style="452" customWidth="1"/>
    <col min="10243" max="10243" width="11.7109375" style="452" customWidth="1"/>
    <col min="10244" max="10244" width="12" style="452" customWidth="1"/>
    <col min="10245" max="10245" width="38.5703125" style="452" customWidth="1"/>
    <col min="10246" max="10246" width="17.85546875" style="452" customWidth="1"/>
    <col min="10247" max="10247" width="18" style="452" customWidth="1"/>
    <col min="10248" max="10248" width="17.85546875" style="452" customWidth="1"/>
    <col min="10249" max="10249" width="20" style="452" bestFit="1" customWidth="1"/>
    <col min="10250" max="10250" width="4" style="452" customWidth="1"/>
    <col min="10251" max="10251" width="8.5703125" style="452" customWidth="1"/>
    <col min="10252" max="10252" width="4" style="452" customWidth="1"/>
    <col min="10253" max="10253" width="17.42578125" style="452" customWidth="1"/>
    <col min="10254" max="10254" width="3.5703125" style="452" customWidth="1"/>
    <col min="10255" max="10255" width="18.85546875" style="452" customWidth="1"/>
    <col min="10256" max="10496" width="9.140625" style="452"/>
    <col min="10497" max="10497" width="14.28515625" style="452" customWidth="1"/>
    <col min="10498" max="10498" width="10.7109375" style="452" customWidth="1"/>
    <col min="10499" max="10499" width="11.7109375" style="452" customWidth="1"/>
    <col min="10500" max="10500" width="12" style="452" customWidth="1"/>
    <col min="10501" max="10501" width="38.5703125" style="452" customWidth="1"/>
    <col min="10502" max="10502" width="17.85546875" style="452" customWidth="1"/>
    <col min="10503" max="10503" width="18" style="452" customWidth="1"/>
    <col min="10504" max="10504" width="17.85546875" style="452" customWidth="1"/>
    <col min="10505" max="10505" width="20" style="452" bestFit="1" customWidth="1"/>
    <col min="10506" max="10506" width="4" style="452" customWidth="1"/>
    <col min="10507" max="10507" width="8.5703125" style="452" customWidth="1"/>
    <col min="10508" max="10508" width="4" style="452" customWidth="1"/>
    <col min="10509" max="10509" width="17.42578125" style="452" customWidth="1"/>
    <col min="10510" max="10510" width="3.5703125" style="452" customWidth="1"/>
    <col min="10511" max="10511" width="18.85546875" style="452" customWidth="1"/>
    <col min="10512" max="10752" width="9.140625" style="452"/>
    <col min="10753" max="10753" width="14.28515625" style="452" customWidth="1"/>
    <col min="10754" max="10754" width="10.7109375" style="452" customWidth="1"/>
    <col min="10755" max="10755" width="11.7109375" style="452" customWidth="1"/>
    <col min="10756" max="10756" width="12" style="452" customWidth="1"/>
    <col min="10757" max="10757" width="38.5703125" style="452" customWidth="1"/>
    <col min="10758" max="10758" width="17.85546875" style="452" customWidth="1"/>
    <col min="10759" max="10759" width="18" style="452" customWidth="1"/>
    <col min="10760" max="10760" width="17.85546875" style="452" customWidth="1"/>
    <col min="10761" max="10761" width="20" style="452" bestFit="1" customWidth="1"/>
    <col min="10762" max="10762" width="4" style="452" customWidth="1"/>
    <col min="10763" max="10763" width="8.5703125" style="452" customWidth="1"/>
    <col min="10764" max="10764" width="4" style="452" customWidth="1"/>
    <col min="10765" max="10765" width="17.42578125" style="452" customWidth="1"/>
    <col min="10766" max="10766" width="3.5703125" style="452" customWidth="1"/>
    <col min="10767" max="10767" width="18.85546875" style="452" customWidth="1"/>
    <col min="10768" max="11008" width="9.140625" style="452"/>
    <col min="11009" max="11009" width="14.28515625" style="452" customWidth="1"/>
    <col min="11010" max="11010" width="10.7109375" style="452" customWidth="1"/>
    <col min="11011" max="11011" width="11.7109375" style="452" customWidth="1"/>
    <col min="11012" max="11012" width="12" style="452" customWidth="1"/>
    <col min="11013" max="11013" width="38.5703125" style="452" customWidth="1"/>
    <col min="11014" max="11014" width="17.85546875" style="452" customWidth="1"/>
    <col min="11015" max="11015" width="18" style="452" customWidth="1"/>
    <col min="11016" max="11016" width="17.85546875" style="452" customWidth="1"/>
    <col min="11017" max="11017" width="20" style="452" bestFit="1" customWidth="1"/>
    <col min="11018" max="11018" width="4" style="452" customWidth="1"/>
    <col min="11019" max="11019" width="8.5703125" style="452" customWidth="1"/>
    <col min="11020" max="11020" width="4" style="452" customWidth="1"/>
    <col min="11021" max="11021" width="17.42578125" style="452" customWidth="1"/>
    <col min="11022" max="11022" width="3.5703125" style="452" customWidth="1"/>
    <col min="11023" max="11023" width="18.85546875" style="452" customWidth="1"/>
    <col min="11024" max="11264" width="9.140625" style="452"/>
    <col min="11265" max="11265" width="14.28515625" style="452" customWidth="1"/>
    <col min="11266" max="11266" width="10.7109375" style="452" customWidth="1"/>
    <col min="11267" max="11267" width="11.7109375" style="452" customWidth="1"/>
    <col min="11268" max="11268" width="12" style="452" customWidth="1"/>
    <col min="11269" max="11269" width="38.5703125" style="452" customWidth="1"/>
    <col min="11270" max="11270" width="17.85546875" style="452" customWidth="1"/>
    <col min="11271" max="11271" width="18" style="452" customWidth="1"/>
    <col min="11272" max="11272" width="17.85546875" style="452" customWidth="1"/>
    <col min="11273" max="11273" width="20" style="452" bestFit="1" customWidth="1"/>
    <col min="11274" max="11274" width="4" style="452" customWidth="1"/>
    <col min="11275" max="11275" width="8.5703125" style="452" customWidth="1"/>
    <col min="11276" max="11276" width="4" style="452" customWidth="1"/>
    <col min="11277" max="11277" width="17.42578125" style="452" customWidth="1"/>
    <col min="11278" max="11278" width="3.5703125" style="452" customWidth="1"/>
    <col min="11279" max="11279" width="18.85546875" style="452" customWidth="1"/>
    <col min="11280" max="11520" width="9.140625" style="452"/>
    <col min="11521" max="11521" width="14.28515625" style="452" customWidth="1"/>
    <col min="11522" max="11522" width="10.7109375" style="452" customWidth="1"/>
    <col min="11523" max="11523" width="11.7109375" style="452" customWidth="1"/>
    <col min="11524" max="11524" width="12" style="452" customWidth="1"/>
    <col min="11525" max="11525" width="38.5703125" style="452" customWidth="1"/>
    <col min="11526" max="11526" width="17.85546875" style="452" customWidth="1"/>
    <col min="11527" max="11527" width="18" style="452" customWidth="1"/>
    <col min="11528" max="11528" width="17.85546875" style="452" customWidth="1"/>
    <col min="11529" max="11529" width="20" style="452" bestFit="1" customWidth="1"/>
    <col min="11530" max="11530" width="4" style="452" customWidth="1"/>
    <col min="11531" max="11531" width="8.5703125" style="452" customWidth="1"/>
    <col min="11532" max="11532" width="4" style="452" customWidth="1"/>
    <col min="11533" max="11533" width="17.42578125" style="452" customWidth="1"/>
    <col min="11534" max="11534" width="3.5703125" style="452" customWidth="1"/>
    <col min="11535" max="11535" width="18.85546875" style="452" customWidth="1"/>
    <col min="11536" max="11776" width="9.140625" style="452"/>
    <col min="11777" max="11777" width="14.28515625" style="452" customWidth="1"/>
    <col min="11778" max="11778" width="10.7109375" style="452" customWidth="1"/>
    <col min="11779" max="11779" width="11.7109375" style="452" customWidth="1"/>
    <col min="11780" max="11780" width="12" style="452" customWidth="1"/>
    <col min="11781" max="11781" width="38.5703125" style="452" customWidth="1"/>
    <col min="11782" max="11782" width="17.85546875" style="452" customWidth="1"/>
    <col min="11783" max="11783" width="18" style="452" customWidth="1"/>
    <col min="11784" max="11784" width="17.85546875" style="452" customWidth="1"/>
    <col min="11785" max="11785" width="20" style="452" bestFit="1" customWidth="1"/>
    <col min="11786" max="11786" width="4" style="452" customWidth="1"/>
    <col min="11787" max="11787" width="8.5703125" style="452" customWidth="1"/>
    <col min="11788" max="11788" width="4" style="452" customWidth="1"/>
    <col min="11789" max="11789" width="17.42578125" style="452" customWidth="1"/>
    <col min="11790" max="11790" width="3.5703125" style="452" customWidth="1"/>
    <col min="11791" max="11791" width="18.85546875" style="452" customWidth="1"/>
    <col min="11792" max="12032" width="9.140625" style="452"/>
    <col min="12033" max="12033" width="14.28515625" style="452" customWidth="1"/>
    <col min="12034" max="12034" width="10.7109375" style="452" customWidth="1"/>
    <col min="12035" max="12035" width="11.7109375" style="452" customWidth="1"/>
    <col min="12036" max="12036" width="12" style="452" customWidth="1"/>
    <col min="12037" max="12037" width="38.5703125" style="452" customWidth="1"/>
    <col min="12038" max="12038" width="17.85546875" style="452" customWidth="1"/>
    <col min="12039" max="12039" width="18" style="452" customWidth="1"/>
    <col min="12040" max="12040" width="17.85546875" style="452" customWidth="1"/>
    <col min="12041" max="12041" width="20" style="452" bestFit="1" customWidth="1"/>
    <col min="12042" max="12042" width="4" style="452" customWidth="1"/>
    <col min="12043" max="12043" width="8.5703125" style="452" customWidth="1"/>
    <col min="12044" max="12044" width="4" style="452" customWidth="1"/>
    <col min="12045" max="12045" width="17.42578125" style="452" customWidth="1"/>
    <col min="12046" max="12046" width="3.5703125" style="452" customWidth="1"/>
    <col min="12047" max="12047" width="18.85546875" style="452" customWidth="1"/>
    <col min="12048" max="12288" width="9.140625" style="452"/>
    <col min="12289" max="12289" width="14.28515625" style="452" customWidth="1"/>
    <col min="12290" max="12290" width="10.7109375" style="452" customWidth="1"/>
    <col min="12291" max="12291" width="11.7109375" style="452" customWidth="1"/>
    <col min="12292" max="12292" width="12" style="452" customWidth="1"/>
    <col min="12293" max="12293" width="38.5703125" style="452" customWidth="1"/>
    <col min="12294" max="12294" width="17.85546875" style="452" customWidth="1"/>
    <col min="12295" max="12295" width="18" style="452" customWidth="1"/>
    <col min="12296" max="12296" width="17.85546875" style="452" customWidth="1"/>
    <col min="12297" max="12297" width="20" style="452" bestFit="1" customWidth="1"/>
    <col min="12298" max="12298" width="4" style="452" customWidth="1"/>
    <col min="12299" max="12299" width="8.5703125" style="452" customWidth="1"/>
    <col min="12300" max="12300" width="4" style="452" customWidth="1"/>
    <col min="12301" max="12301" width="17.42578125" style="452" customWidth="1"/>
    <col min="12302" max="12302" width="3.5703125" style="452" customWidth="1"/>
    <col min="12303" max="12303" width="18.85546875" style="452" customWidth="1"/>
    <col min="12304" max="12544" width="9.140625" style="452"/>
    <col min="12545" max="12545" width="14.28515625" style="452" customWidth="1"/>
    <col min="12546" max="12546" width="10.7109375" style="452" customWidth="1"/>
    <col min="12547" max="12547" width="11.7109375" style="452" customWidth="1"/>
    <col min="12548" max="12548" width="12" style="452" customWidth="1"/>
    <col min="12549" max="12549" width="38.5703125" style="452" customWidth="1"/>
    <col min="12550" max="12550" width="17.85546875" style="452" customWidth="1"/>
    <col min="12551" max="12551" width="18" style="452" customWidth="1"/>
    <col min="12552" max="12552" width="17.85546875" style="452" customWidth="1"/>
    <col min="12553" max="12553" width="20" style="452" bestFit="1" customWidth="1"/>
    <col min="12554" max="12554" width="4" style="452" customWidth="1"/>
    <col min="12555" max="12555" width="8.5703125" style="452" customWidth="1"/>
    <col min="12556" max="12556" width="4" style="452" customWidth="1"/>
    <col min="12557" max="12557" width="17.42578125" style="452" customWidth="1"/>
    <col min="12558" max="12558" width="3.5703125" style="452" customWidth="1"/>
    <col min="12559" max="12559" width="18.85546875" style="452" customWidth="1"/>
    <col min="12560" max="12800" width="9.140625" style="452"/>
    <col min="12801" max="12801" width="14.28515625" style="452" customWidth="1"/>
    <col min="12802" max="12802" width="10.7109375" style="452" customWidth="1"/>
    <col min="12803" max="12803" width="11.7109375" style="452" customWidth="1"/>
    <col min="12804" max="12804" width="12" style="452" customWidth="1"/>
    <col min="12805" max="12805" width="38.5703125" style="452" customWidth="1"/>
    <col min="12806" max="12806" width="17.85546875" style="452" customWidth="1"/>
    <col min="12807" max="12807" width="18" style="452" customWidth="1"/>
    <col min="12808" max="12808" width="17.85546875" style="452" customWidth="1"/>
    <col min="12809" max="12809" width="20" style="452" bestFit="1" customWidth="1"/>
    <col min="12810" max="12810" width="4" style="452" customWidth="1"/>
    <col min="12811" max="12811" width="8.5703125" style="452" customWidth="1"/>
    <col min="12812" max="12812" width="4" style="452" customWidth="1"/>
    <col min="12813" max="12813" width="17.42578125" style="452" customWidth="1"/>
    <col min="12814" max="12814" width="3.5703125" style="452" customWidth="1"/>
    <col min="12815" max="12815" width="18.85546875" style="452" customWidth="1"/>
    <col min="12816" max="13056" width="9.140625" style="452"/>
    <col min="13057" max="13057" width="14.28515625" style="452" customWidth="1"/>
    <col min="13058" max="13058" width="10.7109375" style="452" customWidth="1"/>
    <col min="13059" max="13059" width="11.7109375" style="452" customWidth="1"/>
    <col min="13060" max="13060" width="12" style="452" customWidth="1"/>
    <col min="13061" max="13061" width="38.5703125" style="452" customWidth="1"/>
    <col min="13062" max="13062" width="17.85546875" style="452" customWidth="1"/>
    <col min="13063" max="13063" width="18" style="452" customWidth="1"/>
    <col min="13064" max="13064" width="17.85546875" style="452" customWidth="1"/>
    <col min="13065" max="13065" width="20" style="452" bestFit="1" customWidth="1"/>
    <col min="13066" max="13066" width="4" style="452" customWidth="1"/>
    <col min="13067" max="13067" width="8.5703125" style="452" customWidth="1"/>
    <col min="13068" max="13068" width="4" style="452" customWidth="1"/>
    <col min="13069" max="13069" width="17.42578125" style="452" customWidth="1"/>
    <col min="13070" max="13070" width="3.5703125" style="452" customWidth="1"/>
    <col min="13071" max="13071" width="18.85546875" style="452" customWidth="1"/>
    <col min="13072" max="13312" width="9.140625" style="452"/>
    <col min="13313" max="13313" width="14.28515625" style="452" customWidth="1"/>
    <col min="13314" max="13314" width="10.7109375" style="452" customWidth="1"/>
    <col min="13315" max="13315" width="11.7109375" style="452" customWidth="1"/>
    <col min="13316" max="13316" width="12" style="452" customWidth="1"/>
    <col min="13317" max="13317" width="38.5703125" style="452" customWidth="1"/>
    <col min="13318" max="13318" width="17.85546875" style="452" customWidth="1"/>
    <col min="13319" max="13319" width="18" style="452" customWidth="1"/>
    <col min="13320" max="13320" width="17.85546875" style="452" customWidth="1"/>
    <col min="13321" max="13321" width="20" style="452" bestFit="1" customWidth="1"/>
    <col min="13322" max="13322" width="4" style="452" customWidth="1"/>
    <col min="13323" max="13323" width="8.5703125" style="452" customWidth="1"/>
    <col min="13324" max="13324" width="4" style="452" customWidth="1"/>
    <col min="13325" max="13325" width="17.42578125" style="452" customWidth="1"/>
    <col min="13326" max="13326" width="3.5703125" style="452" customWidth="1"/>
    <col min="13327" max="13327" width="18.85546875" style="452" customWidth="1"/>
    <col min="13328" max="13568" width="9.140625" style="452"/>
    <col min="13569" max="13569" width="14.28515625" style="452" customWidth="1"/>
    <col min="13570" max="13570" width="10.7109375" style="452" customWidth="1"/>
    <col min="13571" max="13571" width="11.7109375" style="452" customWidth="1"/>
    <col min="13572" max="13572" width="12" style="452" customWidth="1"/>
    <col min="13573" max="13573" width="38.5703125" style="452" customWidth="1"/>
    <col min="13574" max="13574" width="17.85546875" style="452" customWidth="1"/>
    <col min="13575" max="13575" width="18" style="452" customWidth="1"/>
    <col min="13576" max="13576" width="17.85546875" style="452" customWidth="1"/>
    <col min="13577" max="13577" width="20" style="452" bestFit="1" customWidth="1"/>
    <col min="13578" max="13578" width="4" style="452" customWidth="1"/>
    <col min="13579" max="13579" width="8.5703125" style="452" customWidth="1"/>
    <col min="13580" max="13580" width="4" style="452" customWidth="1"/>
    <col min="13581" max="13581" width="17.42578125" style="452" customWidth="1"/>
    <col min="13582" max="13582" width="3.5703125" style="452" customWidth="1"/>
    <col min="13583" max="13583" width="18.85546875" style="452" customWidth="1"/>
    <col min="13584" max="13824" width="9.140625" style="452"/>
    <col min="13825" max="13825" width="14.28515625" style="452" customWidth="1"/>
    <col min="13826" max="13826" width="10.7109375" style="452" customWidth="1"/>
    <col min="13827" max="13827" width="11.7109375" style="452" customWidth="1"/>
    <col min="13828" max="13828" width="12" style="452" customWidth="1"/>
    <col min="13829" max="13829" width="38.5703125" style="452" customWidth="1"/>
    <col min="13830" max="13830" width="17.85546875" style="452" customWidth="1"/>
    <col min="13831" max="13831" width="18" style="452" customWidth="1"/>
    <col min="13832" max="13832" width="17.85546875" style="452" customWidth="1"/>
    <col min="13833" max="13833" width="20" style="452" bestFit="1" customWidth="1"/>
    <col min="13834" max="13834" width="4" style="452" customWidth="1"/>
    <col min="13835" max="13835" width="8.5703125" style="452" customWidth="1"/>
    <col min="13836" max="13836" width="4" style="452" customWidth="1"/>
    <col min="13837" max="13837" width="17.42578125" style="452" customWidth="1"/>
    <col min="13838" max="13838" width="3.5703125" style="452" customWidth="1"/>
    <col min="13839" max="13839" width="18.85546875" style="452" customWidth="1"/>
    <col min="13840" max="14080" width="9.140625" style="452"/>
    <col min="14081" max="14081" width="14.28515625" style="452" customWidth="1"/>
    <col min="14082" max="14082" width="10.7109375" style="452" customWidth="1"/>
    <col min="14083" max="14083" width="11.7109375" style="452" customWidth="1"/>
    <col min="14084" max="14084" width="12" style="452" customWidth="1"/>
    <col min="14085" max="14085" width="38.5703125" style="452" customWidth="1"/>
    <col min="14086" max="14086" width="17.85546875" style="452" customWidth="1"/>
    <col min="14087" max="14087" width="18" style="452" customWidth="1"/>
    <col min="14088" max="14088" width="17.85546875" style="452" customWidth="1"/>
    <col min="14089" max="14089" width="20" style="452" bestFit="1" customWidth="1"/>
    <col min="14090" max="14090" width="4" style="452" customWidth="1"/>
    <col min="14091" max="14091" width="8.5703125" style="452" customWidth="1"/>
    <col min="14092" max="14092" width="4" style="452" customWidth="1"/>
    <col min="14093" max="14093" width="17.42578125" style="452" customWidth="1"/>
    <col min="14094" max="14094" width="3.5703125" style="452" customWidth="1"/>
    <col min="14095" max="14095" width="18.85546875" style="452" customWidth="1"/>
    <col min="14096" max="14336" width="9.140625" style="452"/>
    <col min="14337" max="14337" width="14.28515625" style="452" customWidth="1"/>
    <col min="14338" max="14338" width="10.7109375" style="452" customWidth="1"/>
    <col min="14339" max="14339" width="11.7109375" style="452" customWidth="1"/>
    <col min="14340" max="14340" width="12" style="452" customWidth="1"/>
    <col min="14341" max="14341" width="38.5703125" style="452" customWidth="1"/>
    <col min="14342" max="14342" width="17.85546875" style="452" customWidth="1"/>
    <col min="14343" max="14343" width="18" style="452" customWidth="1"/>
    <col min="14344" max="14344" width="17.85546875" style="452" customWidth="1"/>
    <col min="14345" max="14345" width="20" style="452" bestFit="1" customWidth="1"/>
    <col min="14346" max="14346" width="4" style="452" customWidth="1"/>
    <col min="14347" max="14347" width="8.5703125" style="452" customWidth="1"/>
    <col min="14348" max="14348" width="4" style="452" customWidth="1"/>
    <col min="14349" max="14349" width="17.42578125" style="452" customWidth="1"/>
    <col min="14350" max="14350" width="3.5703125" style="452" customWidth="1"/>
    <col min="14351" max="14351" width="18.85546875" style="452" customWidth="1"/>
    <col min="14352" max="14592" width="9.140625" style="452"/>
    <col min="14593" max="14593" width="14.28515625" style="452" customWidth="1"/>
    <col min="14594" max="14594" width="10.7109375" style="452" customWidth="1"/>
    <col min="14595" max="14595" width="11.7109375" style="452" customWidth="1"/>
    <col min="14596" max="14596" width="12" style="452" customWidth="1"/>
    <col min="14597" max="14597" width="38.5703125" style="452" customWidth="1"/>
    <col min="14598" max="14598" width="17.85546875" style="452" customWidth="1"/>
    <col min="14599" max="14599" width="18" style="452" customWidth="1"/>
    <col min="14600" max="14600" width="17.85546875" style="452" customWidth="1"/>
    <col min="14601" max="14601" width="20" style="452" bestFit="1" customWidth="1"/>
    <col min="14602" max="14602" width="4" style="452" customWidth="1"/>
    <col min="14603" max="14603" width="8.5703125" style="452" customWidth="1"/>
    <col min="14604" max="14604" width="4" style="452" customWidth="1"/>
    <col min="14605" max="14605" width="17.42578125" style="452" customWidth="1"/>
    <col min="14606" max="14606" width="3.5703125" style="452" customWidth="1"/>
    <col min="14607" max="14607" width="18.85546875" style="452" customWidth="1"/>
    <col min="14608" max="14848" width="9.140625" style="452"/>
    <col min="14849" max="14849" width="14.28515625" style="452" customWidth="1"/>
    <col min="14850" max="14850" width="10.7109375" style="452" customWidth="1"/>
    <col min="14851" max="14851" width="11.7109375" style="452" customWidth="1"/>
    <col min="14852" max="14852" width="12" style="452" customWidth="1"/>
    <col min="14853" max="14853" width="38.5703125" style="452" customWidth="1"/>
    <col min="14854" max="14854" width="17.85546875" style="452" customWidth="1"/>
    <col min="14855" max="14855" width="18" style="452" customWidth="1"/>
    <col min="14856" max="14856" width="17.85546875" style="452" customWidth="1"/>
    <col min="14857" max="14857" width="20" style="452" bestFit="1" customWidth="1"/>
    <col min="14858" max="14858" width="4" style="452" customWidth="1"/>
    <col min="14859" max="14859" width="8.5703125" style="452" customWidth="1"/>
    <col min="14860" max="14860" width="4" style="452" customWidth="1"/>
    <col min="14861" max="14861" width="17.42578125" style="452" customWidth="1"/>
    <col min="14862" max="14862" width="3.5703125" style="452" customWidth="1"/>
    <col min="14863" max="14863" width="18.85546875" style="452" customWidth="1"/>
    <col min="14864" max="15104" width="9.140625" style="452"/>
    <col min="15105" max="15105" width="14.28515625" style="452" customWidth="1"/>
    <col min="15106" max="15106" width="10.7109375" style="452" customWidth="1"/>
    <col min="15107" max="15107" width="11.7109375" style="452" customWidth="1"/>
    <col min="15108" max="15108" width="12" style="452" customWidth="1"/>
    <col min="15109" max="15109" width="38.5703125" style="452" customWidth="1"/>
    <col min="15110" max="15110" width="17.85546875" style="452" customWidth="1"/>
    <col min="15111" max="15111" width="18" style="452" customWidth="1"/>
    <col min="15112" max="15112" width="17.85546875" style="452" customWidth="1"/>
    <col min="15113" max="15113" width="20" style="452" bestFit="1" customWidth="1"/>
    <col min="15114" max="15114" width="4" style="452" customWidth="1"/>
    <col min="15115" max="15115" width="8.5703125" style="452" customWidth="1"/>
    <col min="15116" max="15116" width="4" style="452" customWidth="1"/>
    <col min="15117" max="15117" width="17.42578125" style="452" customWidth="1"/>
    <col min="15118" max="15118" width="3.5703125" style="452" customWidth="1"/>
    <col min="15119" max="15119" width="18.85546875" style="452" customWidth="1"/>
    <col min="15120" max="15360" width="9.140625" style="452"/>
    <col min="15361" max="15361" width="14.28515625" style="452" customWidth="1"/>
    <col min="15362" max="15362" width="10.7109375" style="452" customWidth="1"/>
    <col min="15363" max="15363" width="11.7109375" style="452" customWidth="1"/>
    <col min="15364" max="15364" width="12" style="452" customWidth="1"/>
    <col min="15365" max="15365" width="38.5703125" style="452" customWidth="1"/>
    <col min="15366" max="15366" width="17.85546875" style="452" customWidth="1"/>
    <col min="15367" max="15367" width="18" style="452" customWidth="1"/>
    <col min="15368" max="15368" width="17.85546875" style="452" customWidth="1"/>
    <col min="15369" max="15369" width="20" style="452" bestFit="1" customWidth="1"/>
    <col min="15370" max="15370" width="4" style="452" customWidth="1"/>
    <col min="15371" max="15371" width="8.5703125" style="452" customWidth="1"/>
    <col min="15372" max="15372" width="4" style="452" customWidth="1"/>
    <col min="15373" max="15373" width="17.42578125" style="452" customWidth="1"/>
    <col min="15374" max="15374" width="3.5703125" style="452" customWidth="1"/>
    <col min="15375" max="15375" width="18.85546875" style="452" customWidth="1"/>
    <col min="15376" max="15616" width="9.140625" style="452"/>
    <col min="15617" max="15617" width="14.28515625" style="452" customWidth="1"/>
    <col min="15618" max="15618" width="10.7109375" style="452" customWidth="1"/>
    <col min="15619" max="15619" width="11.7109375" style="452" customWidth="1"/>
    <col min="15620" max="15620" width="12" style="452" customWidth="1"/>
    <col min="15621" max="15621" width="38.5703125" style="452" customWidth="1"/>
    <col min="15622" max="15622" width="17.85546875" style="452" customWidth="1"/>
    <col min="15623" max="15623" width="18" style="452" customWidth="1"/>
    <col min="15624" max="15624" width="17.85546875" style="452" customWidth="1"/>
    <col min="15625" max="15625" width="20" style="452" bestFit="1" customWidth="1"/>
    <col min="15626" max="15626" width="4" style="452" customWidth="1"/>
    <col min="15627" max="15627" width="8.5703125" style="452" customWidth="1"/>
    <col min="15628" max="15628" width="4" style="452" customWidth="1"/>
    <col min="15629" max="15629" width="17.42578125" style="452" customWidth="1"/>
    <col min="15630" max="15630" width="3.5703125" style="452" customWidth="1"/>
    <col min="15631" max="15631" width="18.85546875" style="452" customWidth="1"/>
    <col min="15632" max="15872" width="9.140625" style="452"/>
    <col min="15873" max="15873" width="14.28515625" style="452" customWidth="1"/>
    <col min="15874" max="15874" width="10.7109375" style="452" customWidth="1"/>
    <col min="15875" max="15875" width="11.7109375" style="452" customWidth="1"/>
    <col min="15876" max="15876" width="12" style="452" customWidth="1"/>
    <col min="15877" max="15877" width="38.5703125" style="452" customWidth="1"/>
    <col min="15878" max="15878" width="17.85546875" style="452" customWidth="1"/>
    <col min="15879" max="15879" width="18" style="452" customWidth="1"/>
    <col min="15880" max="15880" width="17.85546875" style="452" customWidth="1"/>
    <col min="15881" max="15881" width="20" style="452" bestFit="1" customWidth="1"/>
    <col min="15882" max="15882" width="4" style="452" customWidth="1"/>
    <col min="15883" max="15883" width="8.5703125" style="452" customWidth="1"/>
    <col min="15884" max="15884" width="4" style="452" customWidth="1"/>
    <col min="15885" max="15885" width="17.42578125" style="452" customWidth="1"/>
    <col min="15886" max="15886" width="3.5703125" style="452" customWidth="1"/>
    <col min="15887" max="15887" width="18.85546875" style="452" customWidth="1"/>
    <col min="15888" max="16128" width="9.140625" style="452"/>
    <col min="16129" max="16129" width="14.28515625" style="452" customWidth="1"/>
    <col min="16130" max="16130" width="10.7109375" style="452" customWidth="1"/>
    <col min="16131" max="16131" width="11.7109375" style="452" customWidth="1"/>
    <col min="16132" max="16132" width="12" style="452" customWidth="1"/>
    <col min="16133" max="16133" width="38.5703125" style="452" customWidth="1"/>
    <col min="16134" max="16134" width="17.85546875" style="452" customWidth="1"/>
    <col min="16135" max="16135" width="18" style="452" customWidth="1"/>
    <col min="16136" max="16136" width="17.85546875" style="452" customWidth="1"/>
    <col min="16137" max="16137" width="20" style="452" bestFit="1" customWidth="1"/>
    <col min="16138" max="16138" width="4" style="452" customWidth="1"/>
    <col min="16139" max="16139" width="8.5703125" style="452" customWidth="1"/>
    <col min="16140" max="16140" width="4" style="452" customWidth="1"/>
    <col min="16141" max="16141" width="17.42578125" style="452" customWidth="1"/>
    <col min="16142" max="16142" width="3.5703125" style="452" customWidth="1"/>
    <col min="16143" max="16143" width="18.85546875" style="452" customWidth="1"/>
    <col min="16144" max="16384" width="9.140625" style="452"/>
  </cols>
  <sheetData>
    <row r="1" spans="2:18" ht="22.5">
      <c r="B1" s="1241" t="s">
        <v>133</v>
      </c>
      <c r="C1" s="1241"/>
      <c r="D1" s="1241"/>
      <c r="E1" s="1241"/>
      <c r="F1" s="1241"/>
      <c r="G1" s="1241"/>
      <c r="H1" s="1241"/>
      <c r="I1" s="1241"/>
      <c r="J1" s="1241"/>
      <c r="K1" s="1241"/>
      <c r="L1" s="1241"/>
      <c r="M1" s="1241"/>
      <c r="N1" s="1241"/>
      <c r="O1" s="1241"/>
      <c r="P1" s="1241"/>
      <c r="Q1" s="1241"/>
      <c r="R1" s="1241"/>
    </row>
    <row r="2" spans="2:18">
      <c r="B2" s="1260" t="s">
        <v>736</v>
      </c>
      <c r="C2" s="1260"/>
      <c r="D2" s="1260"/>
      <c r="E2" s="1260"/>
      <c r="F2" s="1260"/>
      <c r="G2" s="1260"/>
      <c r="H2" s="1260"/>
      <c r="I2" s="1260"/>
      <c r="J2" s="1260"/>
      <c r="K2" s="1260"/>
      <c r="L2" s="1260"/>
      <c r="M2" s="1260"/>
      <c r="N2" s="1260"/>
      <c r="O2" s="1260"/>
      <c r="P2" s="1260"/>
      <c r="Q2" s="1260"/>
      <c r="R2" s="1260"/>
    </row>
    <row r="3" spans="2:18">
      <c r="B3" s="1259" t="s">
        <v>747</v>
      </c>
      <c r="C3" s="1259"/>
      <c r="D3" s="1259"/>
      <c r="E3" s="1259"/>
      <c r="F3" s="1259"/>
      <c r="G3" s="1259"/>
      <c r="H3" s="1259"/>
      <c r="I3" s="1259"/>
      <c r="J3" s="1259"/>
      <c r="K3" s="1259"/>
      <c r="L3" s="1259"/>
      <c r="M3" s="1259"/>
      <c r="N3" s="1259"/>
      <c r="O3" s="1259"/>
      <c r="P3" s="1259"/>
      <c r="Q3" s="1259"/>
      <c r="R3" s="1259"/>
    </row>
    <row r="4" spans="2:18" ht="18">
      <c r="B4" s="1244" t="s">
        <v>740</v>
      </c>
      <c r="C4" s="1244"/>
      <c r="D4" s="1244"/>
      <c r="E4" s="1244"/>
      <c r="F4" s="1244"/>
      <c r="G4" s="1244"/>
      <c r="H4" s="1244"/>
      <c r="I4" s="1244"/>
      <c r="J4" s="1244"/>
      <c r="K4" s="1244"/>
      <c r="L4" s="1244"/>
      <c r="M4" s="1244"/>
      <c r="N4" s="1244"/>
      <c r="O4" s="1244"/>
      <c r="P4" s="1244"/>
      <c r="Q4" s="1244"/>
      <c r="R4" s="1244"/>
    </row>
    <row r="5" spans="2:18" s="504" customFormat="1" ht="12.75">
      <c r="B5" s="1245" t="s">
        <v>275</v>
      </c>
      <c r="C5" s="1245" t="s">
        <v>358</v>
      </c>
      <c r="D5" s="1245" t="s">
        <v>223</v>
      </c>
      <c r="E5" s="1245" t="s">
        <v>301</v>
      </c>
      <c r="F5" s="1245" t="s">
        <v>301</v>
      </c>
      <c r="G5" s="1245" t="s">
        <v>748</v>
      </c>
      <c r="H5" s="1246" t="s">
        <v>294</v>
      </c>
      <c r="I5" s="1246" t="s">
        <v>356</v>
      </c>
      <c r="J5" s="1246"/>
      <c r="K5" s="1246"/>
      <c r="L5" s="1246" t="s">
        <v>357</v>
      </c>
      <c r="M5" s="1246"/>
      <c r="N5" s="1246"/>
      <c r="O5" s="517"/>
      <c r="P5" s="1261" t="s">
        <v>355</v>
      </c>
      <c r="R5" s="1245" t="s">
        <v>296</v>
      </c>
    </row>
    <row r="6" spans="2:18" s="504" customFormat="1" ht="12.75">
      <c r="B6" s="1245"/>
      <c r="C6" s="1245"/>
      <c r="D6" s="1245"/>
      <c r="E6" s="1245"/>
      <c r="F6" s="1245"/>
      <c r="G6" s="1245"/>
      <c r="H6" s="1246"/>
      <c r="I6" s="519" t="s">
        <v>136</v>
      </c>
      <c r="J6" s="519" t="s">
        <v>100</v>
      </c>
      <c r="K6" s="519" t="s">
        <v>137</v>
      </c>
      <c r="L6" s="519" t="s">
        <v>136</v>
      </c>
      <c r="M6" s="519" t="s">
        <v>100</v>
      </c>
      <c r="N6" s="519" t="s">
        <v>137</v>
      </c>
      <c r="O6" s="518"/>
      <c r="P6" s="1261"/>
      <c r="R6" s="1245"/>
    </row>
    <row r="7" spans="2:18" s="504" customFormat="1" ht="25.5" customHeight="1">
      <c r="B7" s="1245"/>
      <c r="C7" s="1245"/>
      <c r="D7" s="1245"/>
      <c r="E7" s="1245"/>
      <c r="F7" s="1245"/>
      <c r="G7" s="1245"/>
      <c r="H7" s="520" t="s">
        <v>293</v>
      </c>
      <c r="I7" s="520" t="s">
        <v>293</v>
      </c>
      <c r="J7" s="520" t="s">
        <v>293</v>
      </c>
      <c r="K7" s="520" t="s">
        <v>293</v>
      </c>
      <c r="L7" s="520" t="s">
        <v>293</v>
      </c>
      <c r="M7" s="520" t="s">
        <v>293</v>
      </c>
      <c r="N7" s="520" t="s">
        <v>293</v>
      </c>
      <c r="O7" s="465"/>
      <c r="P7" s="1261"/>
      <c r="R7" s="1245"/>
    </row>
    <row r="8" spans="2:18" s="462" customFormat="1" ht="15" customHeight="1">
      <c r="B8" s="544">
        <v>35</v>
      </c>
      <c r="C8" s="469">
        <v>0</v>
      </c>
      <c r="D8" s="469">
        <v>0</v>
      </c>
      <c r="E8" s="469">
        <v>0</v>
      </c>
      <c r="F8" s="469">
        <v>1</v>
      </c>
      <c r="G8" s="470" t="s">
        <v>406</v>
      </c>
      <c r="H8" s="529">
        <v>0</v>
      </c>
      <c r="I8" s="522">
        <v>0</v>
      </c>
      <c r="J8" s="522">
        <v>0</v>
      </c>
      <c r="K8" s="523">
        <f>SUM(I8:J8)</f>
        <v>0</v>
      </c>
      <c r="L8" s="522">
        <v>5402170</v>
      </c>
      <c r="M8" s="522">
        <v>2880850</v>
      </c>
      <c r="N8" s="522">
        <f>SUM(L8:M8)</f>
        <v>8283020</v>
      </c>
      <c r="O8" s="524"/>
      <c r="P8" s="554">
        <v>17</v>
      </c>
      <c r="Q8" s="461"/>
      <c r="R8" s="465"/>
    </row>
    <row r="9" spans="2:18" s="462" customFormat="1" ht="12.75">
      <c r="B9" s="544">
        <v>36</v>
      </c>
      <c r="C9" s="469">
        <v>1</v>
      </c>
      <c r="D9" s="469"/>
      <c r="E9" s="469"/>
      <c r="F9" s="469">
        <v>1</v>
      </c>
      <c r="G9" s="470" t="s">
        <v>393</v>
      </c>
      <c r="I9" s="491">
        <v>1112580</v>
      </c>
      <c r="J9" s="505">
        <v>124980</v>
      </c>
      <c r="K9" s="496">
        <f>SUM(I9:J9)</f>
        <v>1237560</v>
      </c>
      <c r="L9" s="481">
        <v>2524140</v>
      </c>
      <c r="M9" s="481">
        <v>1132280</v>
      </c>
      <c r="N9" s="481">
        <f>SUM(L9:M9)</f>
        <v>3656420</v>
      </c>
      <c r="O9" s="524"/>
      <c r="P9" s="554">
        <v>7</v>
      </c>
      <c r="Q9" s="461"/>
      <c r="R9" s="465"/>
    </row>
    <row r="10" spans="2:18" s="462" customFormat="1" ht="12.75">
      <c r="B10" s="544">
        <v>37</v>
      </c>
      <c r="C10" s="469"/>
      <c r="D10" s="469"/>
      <c r="E10" s="469"/>
      <c r="F10" s="1078"/>
      <c r="G10" s="470" t="s">
        <v>620</v>
      </c>
      <c r="I10" s="1079">
        <v>666840</v>
      </c>
      <c r="J10" s="505">
        <v>167550</v>
      </c>
      <c r="K10" s="496">
        <f>SUM(I10:J10)</f>
        <v>834390</v>
      </c>
      <c r="L10" s="481">
        <v>856840</v>
      </c>
      <c r="M10" s="481">
        <v>667510</v>
      </c>
      <c r="N10" s="481">
        <f>SUM(L10:M10)</f>
        <v>1524350</v>
      </c>
      <c r="O10" s="524"/>
      <c r="P10" s="554">
        <v>6</v>
      </c>
      <c r="Q10" s="461"/>
      <c r="R10" s="465"/>
    </row>
    <row r="11" spans="2:18" s="462" customFormat="1" ht="12.75">
      <c r="B11" s="544"/>
      <c r="C11" s="544"/>
      <c r="D11" s="469"/>
      <c r="E11" s="469"/>
      <c r="F11" s="469"/>
      <c r="G11" s="470"/>
      <c r="H11" s="491"/>
      <c r="I11" s="491"/>
      <c r="J11" s="491"/>
      <c r="K11" s="491"/>
      <c r="L11" s="556"/>
      <c r="M11" s="558"/>
      <c r="N11" s="557"/>
      <c r="O11" s="524"/>
      <c r="P11" s="554"/>
      <c r="Q11" s="461"/>
      <c r="R11" s="465"/>
    </row>
    <row r="12" spans="2:18" s="462" customFormat="1" ht="12.75">
      <c r="B12" s="544"/>
      <c r="C12" s="544"/>
      <c r="D12" s="469"/>
      <c r="E12" s="471"/>
      <c r="F12" s="471"/>
      <c r="G12" s="472" t="s">
        <v>625</v>
      </c>
      <c r="H12" s="493"/>
      <c r="I12" s="493"/>
      <c r="J12" s="493"/>
      <c r="K12" s="493"/>
      <c r="L12" s="556"/>
      <c r="M12" s="558"/>
      <c r="N12" s="557"/>
      <c r="O12" s="524"/>
      <c r="P12" s="554"/>
      <c r="Q12" s="461"/>
      <c r="R12" s="465"/>
    </row>
    <row r="13" spans="2:18" s="462" customFormat="1" ht="12.75">
      <c r="B13" s="544">
        <v>38</v>
      </c>
      <c r="C13" s="544">
        <v>1</v>
      </c>
      <c r="D13" s="469">
        <v>1</v>
      </c>
      <c r="E13" s="469">
        <v>1</v>
      </c>
      <c r="F13" s="469">
        <v>0</v>
      </c>
      <c r="G13" s="470" t="s">
        <v>407</v>
      </c>
      <c r="L13" s="522">
        <v>4878510</v>
      </c>
      <c r="M13" s="526">
        <v>2373410</v>
      </c>
      <c r="N13" s="522">
        <f t="shared" ref="N13" si="0">SUM(L13:M13)</f>
        <v>7251920</v>
      </c>
      <c r="O13" s="524"/>
      <c r="P13" s="554">
        <v>16</v>
      </c>
      <c r="Q13" s="461"/>
      <c r="R13" s="465"/>
    </row>
    <row r="14" spans="2:18">
      <c r="B14" s="544">
        <v>36</v>
      </c>
      <c r="C14" s="544">
        <v>0</v>
      </c>
      <c r="D14" s="469">
        <v>0</v>
      </c>
      <c r="E14" s="469">
        <v>1</v>
      </c>
      <c r="F14" s="469">
        <v>1</v>
      </c>
      <c r="G14" s="470" t="s">
        <v>751</v>
      </c>
      <c r="H14" s="491">
        <v>0</v>
      </c>
      <c r="I14" s="522">
        <v>0</v>
      </c>
      <c r="J14" s="522">
        <v>0</v>
      </c>
      <c r="K14" s="523">
        <f>SUM(I14:J14)</f>
        <v>0</v>
      </c>
      <c r="L14" s="563">
        <v>2531100</v>
      </c>
      <c r="M14" s="534">
        <v>1440420</v>
      </c>
      <c r="N14" s="522">
        <f>SUM(L14:M14)</f>
        <v>3971520</v>
      </c>
      <c r="O14" s="524"/>
      <c r="P14" s="554">
        <v>12</v>
      </c>
      <c r="Q14" s="461"/>
      <c r="R14" s="465"/>
    </row>
    <row r="15" spans="2:18" s="462" customFormat="1" ht="12.75">
      <c r="B15" s="544">
        <v>40</v>
      </c>
      <c r="C15" s="544">
        <v>1</v>
      </c>
      <c r="D15" s="469">
        <v>1</v>
      </c>
      <c r="E15" s="469">
        <v>1</v>
      </c>
      <c r="F15" s="469">
        <v>0</v>
      </c>
      <c r="G15" s="470" t="s">
        <v>756</v>
      </c>
      <c r="H15" s="491">
        <v>1638180</v>
      </c>
      <c r="I15" s="491">
        <v>1175110</v>
      </c>
      <c r="J15" s="492">
        <v>371430</v>
      </c>
      <c r="K15" s="492">
        <f>SUM(I15:J15)</f>
        <v>1546540</v>
      </c>
      <c r="L15" s="556">
        <v>0</v>
      </c>
      <c r="M15" s="492">
        <v>0</v>
      </c>
      <c r="N15" s="557">
        <f>SUM(L15:M15)</f>
        <v>0</v>
      </c>
      <c r="O15" s="524"/>
      <c r="P15" s="554">
        <v>10</v>
      </c>
      <c r="Q15" s="461"/>
      <c r="R15" s="465"/>
    </row>
    <row r="16" spans="2:18" s="462" customFormat="1" ht="12.75">
      <c r="B16" s="544"/>
      <c r="C16" s="544"/>
      <c r="D16" s="469"/>
      <c r="E16" s="469"/>
      <c r="F16" s="469"/>
      <c r="G16" s="549" t="s">
        <v>409</v>
      </c>
      <c r="H16" s="492"/>
      <c r="I16" s="492"/>
      <c r="J16" s="492"/>
      <c r="K16" s="491"/>
      <c r="L16" s="556"/>
      <c r="M16" s="558"/>
      <c r="N16" s="557"/>
      <c r="O16" s="524"/>
      <c r="P16" s="554"/>
      <c r="Q16" s="461"/>
      <c r="R16" s="465"/>
    </row>
    <row r="17" spans="2:18" s="462" customFormat="1" ht="12.75">
      <c r="B17" s="544">
        <v>41</v>
      </c>
      <c r="C17" s="544">
        <v>1</v>
      </c>
      <c r="D17" s="469">
        <v>0</v>
      </c>
      <c r="E17" s="469">
        <v>1</v>
      </c>
      <c r="F17" s="469">
        <v>1</v>
      </c>
      <c r="G17" s="470" t="s">
        <v>408</v>
      </c>
      <c r="H17" s="491"/>
      <c r="I17" s="523">
        <v>4497890</v>
      </c>
      <c r="J17" s="523">
        <v>902240</v>
      </c>
      <c r="K17" s="523">
        <f t="shared" ref="K17" si="1">SUM(I17:J17)</f>
        <v>5400130</v>
      </c>
      <c r="L17" s="523">
        <v>4847310</v>
      </c>
      <c r="M17" s="523">
        <v>2643010</v>
      </c>
      <c r="N17" s="522">
        <f t="shared" ref="N17" si="2">SUM(L17:M17)</f>
        <v>7490320</v>
      </c>
      <c r="O17" s="524"/>
      <c r="P17" s="554">
        <v>15</v>
      </c>
      <c r="Q17" s="461"/>
      <c r="R17" s="465"/>
    </row>
    <row r="18" spans="2:18" s="462" customFormat="1">
      <c r="B18" s="544">
        <v>42</v>
      </c>
      <c r="C18" s="544">
        <v>1</v>
      </c>
      <c r="D18" s="469">
        <v>1</v>
      </c>
      <c r="E18" s="469">
        <v>0</v>
      </c>
      <c r="F18" s="469">
        <v>1</v>
      </c>
      <c r="G18" s="470" t="s">
        <v>410</v>
      </c>
      <c r="H18" s="492">
        <v>2677260</v>
      </c>
      <c r="I18" s="542">
        <v>2239130</v>
      </c>
      <c r="J18" s="542">
        <v>559800</v>
      </c>
      <c r="K18" s="542">
        <f>SUM(I18:J18)</f>
        <v>2798930</v>
      </c>
      <c r="L18" s="542">
        <v>2590440</v>
      </c>
      <c r="M18" s="542">
        <v>1619150</v>
      </c>
      <c r="N18" s="542">
        <f>SUM(L18:M18)</f>
        <v>4209590</v>
      </c>
      <c r="O18" s="524"/>
      <c r="P18" s="554">
        <v>14</v>
      </c>
      <c r="Q18" s="461"/>
      <c r="R18" s="465"/>
    </row>
    <row r="19" spans="2:18" s="462" customFormat="1" ht="12.75">
      <c r="B19" s="544">
        <v>43</v>
      </c>
      <c r="C19" s="469">
        <v>0</v>
      </c>
      <c r="D19" s="469">
        <v>2</v>
      </c>
      <c r="E19" s="469">
        <v>0</v>
      </c>
      <c r="F19" s="469"/>
      <c r="G19" s="470" t="s">
        <v>411</v>
      </c>
      <c r="H19" s="505">
        <v>493820</v>
      </c>
      <c r="I19" s="492"/>
      <c r="J19" s="492"/>
      <c r="K19" s="491"/>
      <c r="L19" s="522"/>
      <c r="M19" s="522"/>
      <c r="N19" s="526"/>
      <c r="O19" s="524"/>
      <c r="P19" s="554">
        <v>5</v>
      </c>
      <c r="Q19" s="461"/>
      <c r="R19" s="465"/>
    </row>
    <row r="20" spans="2:18" s="462" customFormat="1" ht="38.25">
      <c r="B20" s="544"/>
      <c r="C20" s="544"/>
      <c r="D20" s="469"/>
      <c r="E20" s="471"/>
      <c r="F20" s="471"/>
      <c r="G20" s="472" t="s">
        <v>757</v>
      </c>
      <c r="H20" s="493"/>
      <c r="I20" s="493"/>
      <c r="J20" s="493"/>
      <c r="K20" s="493"/>
      <c r="L20" s="556"/>
      <c r="M20" s="558"/>
      <c r="N20" s="557"/>
      <c r="O20" s="524"/>
      <c r="P20" s="554"/>
      <c r="Q20" s="461"/>
      <c r="R20" s="465"/>
    </row>
    <row r="21" spans="2:18" s="462" customFormat="1" ht="12.75">
      <c r="B21" s="544">
        <v>44</v>
      </c>
      <c r="C21" s="609">
        <v>1</v>
      </c>
      <c r="D21" s="469">
        <v>1</v>
      </c>
      <c r="E21" s="469">
        <v>1</v>
      </c>
      <c r="F21" s="473">
        <v>1</v>
      </c>
      <c r="G21" s="470" t="s">
        <v>412</v>
      </c>
      <c r="H21" s="492">
        <v>4105780</v>
      </c>
      <c r="I21" s="522">
        <v>3077470</v>
      </c>
      <c r="J21" s="526">
        <v>801510</v>
      </c>
      <c r="K21" s="523">
        <f>SUM(I21:J21)</f>
        <v>3878980</v>
      </c>
      <c r="L21" s="522">
        <v>4166080</v>
      </c>
      <c r="M21" s="526">
        <v>1826270</v>
      </c>
      <c r="N21" s="522">
        <f t="shared" ref="N21" si="3">SUM(L21:M21)</f>
        <v>5992350</v>
      </c>
      <c r="O21" s="524"/>
      <c r="P21" s="554">
        <v>16</v>
      </c>
      <c r="Q21" s="461"/>
      <c r="R21" s="465"/>
    </row>
    <row r="22" spans="2:18" s="462" customFormat="1" ht="12.75">
      <c r="B22" s="544">
        <v>45</v>
      </c>
      <c r="C22" s="609">
        <v>0</v>
      </c>
      <c r="D22" s="469">
        <v>0</v>
      </c>
      <c r="E22" s="469">
        <v>1</v>
      </c>
      <c r="F22" s="469">
        <v>1</v>
      </c>
      <c r="G22" s="470" t="s">
        <v>413</v>
      </c>
      <c r="H22" s="492">
        <v>0</v>
      </c>
      <c r="J22" s="505">
        <v>0</v>
      </c>
      <c r="K22" s="505">
        <v>0</v>
      </c>
      <c r="L22" s="563">
        <v>2431100</v>
      </c>
      <c r="M22" s="534">
        <v>1940420</v>
      </c>
      <c r="N22" s="522">
        <f>SUM(L22:M22)</f>
        <v>4371520</v>
      </c>
      <c r="O22" s="524"/>
      <c r="P22" s="554">
        <v>12</v>
      </c>
      <c r="Q22" s="461"/>
      <c r="R22" s="465"/>
    </row>
    <row r="23" spans="2:18" s="462" customFormat="1" ht="12.75">
      <c r="B23" s="544">
        <v>46</v>
      </c>
      <c r="C23" s="609">
        <v>1</v>
      </c>
      <c r="D23" s="469">
        <v>1</v>
      </c>
      <c r="E23" s="469"/>
      <c r="F23" s="469">
        <v>0</v>
      </c>
      <c r="G23" s="470" t="s">
        <v>626</v>
      </c>
      <c r="H23" s="492">
        <v>1638180</v>
      </c>
      <c r="I23" s="522">
        <v>1396610</v>
      </c>
      <c r="J23" s="522">
        <v>429570</v>
      </c>
      <c r="K23" s="523">
        <f>SUM(I23:J23)</f>
        <v>1826180</v>
      </c>
      <c r="L23" s="556"/>
      <c r="M23" s="558"/>
      <c r="N23" s="557"/>
      <c r="O23" s="524"/>
      <c r="P23" s="554"/>
      <c r="Q23" s="461"/>
      <c r="R23" s="465"/>
    </row>
    <row r="24" spans="2:18" s="462" customFormat="1" ht="12.75">
      <c r="B24" s="544"/>
      <c r="C24" s="544"/>
      <c r="D24" s="469"/>
      <c r="E24" s="471"/>
      <c r="F24" s="471"/>
      <c r="G24" s="472" t="s">
        <v>414</v>
      </c>
      <c r="H24" s="493"/>
      <c r="I24" s="493"/>
      <c r="J24" s="493"/>
      <c r="K24" s="491"/>
      <c r="L24" s="556"/>
      <c r="M24" s="558"/>
      <c r="N24" s="557"/>
      <c r="O24" s="524"/>
      <c r="P24" s="554"/>
      <c r="Q24" s="461"/>
      <c r="R24" s="465"/>
    </row>
    <row r="25" spans="2:18" s="462" customFormat="1">
      <c r="B25" s="544">
        <v>47</v>
      </c>
      <c r="C25" s="608">
        <v>0</v>
      </c>
      <c r="D25" s="469">
        <v>1</v>
      </c>
      <c r="E25" s="469">
        <v>0</v>
      </c>
      <c r="F25" s="469"/>
      <c r="G25" s="470" t="s">
        <v>758</v>
      </c>
      <c r="H25" s="492">
        <v>2677260</v>
      </c>
      <c r="I25" s="542"/>
      <c r="J25" s="542"/>
      <c r="K25" s="542">
        <f>SUM(I25:J25)</f>
        <v>0</v>
      </c>
      <c r="L25" s="542"/>
      <c r="M25" s="542"/>
      <c r="N25" s="542">
        <f>SUM(L25:M25)</f>
        <v>0</v>
      </c>
      <c r="O25" s="524"/>
      <c r="P25" s="554">
        <v>14</v>
      </c>
      <c r="Q25" s="461"/>
      <c r="R25" s="465"/>
    </row>
    <row r="26" spans="2:18" s="504" customFormat="1" ht="12.75">
      <c r="B26" s="544"/>
      <c r="C26" s="544"/>
      <c r="D26" s="471"/>
      <c r="E26" s="471"/>
      <c r="F26" s="518"/>
      <c r="G26" s="472" t="s">
        <v>415</v>
      </c>
      <c r="H26" s="493"/>
      <c r="I26" s="493"/>
      <c r="J26" s="491"/>
      <c r="K26" s="556"/>
      <c r="L26" s="558"/>
      <c r="M26" s="558"/>
      <c r="N26" s="534"/>
      <c r="O26" s="465"/>
      <c r="P26" s="518"/>
      <c r="R26" s="529"/>
    </row>
    <row r="27" spans="2:18" s="504" customFormat="1" ht="12.75">
      <c r="B27" s="544">
        <v>48</v>
      </c>
      <c r="C27" s="469">
        <v>0</v>
      </c>
      <c r="D27" s="469">
        <v>1</v>
      </c>
      <c r="E27" s="469">
        <v>1</v>
      </c>
      <c r="F27" s="544"/>
      <c r="G27" s="470" t="s">
        <v>416</v>
      </c>
      <c r="H27" s="492">
        <v>1839100</v>
      </c>
      <c r="I27" s="522"/>
      <c r="J27" s="522"/>
      <c r="K27" s="523"/>
      <c r="L27" s="522"/>
      <c r="M27" s="534"/>
      <c r="N27" s="522"/>
      <c r="O27" s="518"/>
      <c r="P27" s="554">
        <v>13</v>
      </c>
      <c r="R27" s="545"/>
    </row>
    <row r="28" spans="2:18" s="504" customFormat="1" ht="12.75">
      <c r="B28" s="543" t="s">
        <v>129</v>
      </c>
      <c r="C28" s="552">
        <f>SUM(C8:C27)</f>
        <v>7</v>
      </c>
      <c r="D28" s="552">
        <f>SUM(D8:D27)</f>
        <v>9</v>
      </c>
      <c r="E28" s="552" t="e">
        <f>#REF!+#REF!+#REF!+#REF!+#REF!+#REF!</f>
        <v>#REF!</v>
      </c>
      <c r="F28" s="552">
        <f>SUM(F8:F27)</f>
        <v>7</v>
      </c>
      <c r="G28" s="552"/>
      <c r="H28" s="545">
        <f>SUM(H8:H27)</f>
        <v>15069580</v>
      </c>
      <c r="I28" s="545">
        <f>SUM(I8:I27)</f>
        <v>14165630</v>
      </c>
      <c r="J28" s="545">
        <f t="shared" ref="J28:N28" si="4">SUM(J8:J27)</f>
        <v>3357080</v>
      </c>
      <c r="K28" s="545">
        <f t="shared" si="4"/>
        <v>17522710</v>
      </c>
      <c r="L28" s="545">
        <f t="shared" si="4"/>
        <v>30227690</v>
      </c>
      <c r="M28" s="545">
        <f t="shared" si="4"/>
        <v>16523320</v>
      </c>
      <c r="N28" s="545">
        <f t="shared" si="4"/>
        <v>46751010</v>
      </c>
      <c r="O28" s="518"/>
      <c r="P28" s="555"/>
      <c r="R28" s="518"/>
    </row>
    <row r="30" spans="2:18">
      <c r="C30" s="501"/>
    </row>
    <row r="31" spans="2:18">
      <c r="H31" s="515">
        <v>17</v>
      </c>
    </row>
  </sheetData>
  <mergeCells count="15">
    <mergeCell ref="B3:R3"/>
    <mergeCell ref="B1:R1"/>
    <mergeCell ref="B2:R2"/>
    <mergeCell ref="B4:R4"/>
    <mergeCell ref="B5:B7"/>
    <mergeCell ref="C5:C7"/>
    <mergeCell ref="D5:D7"/>
    <mergeCell ref="E5:E7"/>
    <mergeCell ref="F5:F7"/>
    <mergeCell ref="G5:G7"/>
    <mergeCell ref="H5:H6"/>
    <mergeCell ref="I5:K5"/>
    <mergeCell ref="L5:N5"/>
    <mergeCell ref="P5:P7"/>
    <mergeCell ref="R5:R7"/>
  </mergeCells>
  <pageMargins left="0.7" right="0.7" top="0.75" bottom="0.75" header="0.3" footer="0.3"/>
  <pageSetup paperSize="5" scale="57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B2:R16"/>
  <sheetViews>
    <sheetView workbookViewId="0">
      <selection activeCell="I15" sqref="I15:I16"/>
    </sheetView>
  </sheetViews>
  <sheetFormatPr defaultRowHeight="15"/>
  <cols>
    <col min="1" max="1" width="9.140625" style="181"/>
    <col min="2" max="2" width="6.85546875" style="180" customWidth="1"/>
    <col min="3" max="3" width="10.7109375" style="181" customWidth="1"/>
    <col min="4" max="4" width="11.7109375" style="181" customWidth="1"/>
    <col min="5" max="5" width="12" style="181" hidden="1" customWidth="1"/>
    <col min="6" max="6" width="10.42578125" style="181" customWidth="1"/>
    <col min="7" max="7" width="43.42578125" style="185" customWidth="1"/>
    <col min="8" max="8" width="28" style="185" bestFit="1" customWidth="1"/>
    <col min="9" max="9" width="21.42578125" style="185" bestFit="1" customWidth="1"/>
    <col min="10" max="10" width="21" style="185" bestFit="1" customWidth="1"/>
    <col min="11" max="11" width="22.28515625" style="181" bestFit="1" customWidth="1"/>
    <col min="12" max="12" width="20.85546875" style="180" bestFit="1" customWidth="1"/>
    <col min="13" max="13" width="21.28515625" style="181" bestFit="1" customWidth="1"/>
    <col min="14" max="14" width="22.7109375" style="181" bestFit="1" customWidth="1"/>
    <col min="15" max="15" width="1.42578125" style="181" customWidth="1"/>
    <col min="16" max="16" width="7.42578125" style="181" customWidth="1"/>
    <col min="17" max="17" width="1.7109375" style="452" customWidth="1"/>
    <col min="18" max="257" width="9.140625" style="181"/>
    <col min="258" max="258" width="14.28515625" style="181" customWidth="1"/>
    <col min="259" max="259" width="10.7109375" style="181" customWidth="1"/>
    <col min="260" max="260" width="11.7109375" style="181" customWidth="1"/>
    <col min="261" max="261" width="12" style="181" customWidth="1"/>
    <col min="262" max="262" width="38.5703125" style="181" customWidth="1"/>
    <col min="263" max="263" width="17.85546875" style="181" customWidth="1"/>
    <col min="264" max="264" width="18" style="181" customWidth="1"/>
    <col min="265" max="265" width="17.85546875" style="181" customWidth="1"/>
    <col min="266" max="266" width="20" style="181" bestFit="1" customWidth="1"/>
    <col min="267" max="267" width="4" style="181" customWidth="1"/>
    <col min="268" max="268" width="8.5703125" style="181" customWidth="1"/>
    <col min="269" max="269" width="4" style="181" customWidth="1"/>
    <col min="270" max="270" width="17.42578125" style="181" customWidth="1"/>
    <col min="271" max="271" width="3.5703125" style="181" customWidth="1"/>
    <col min="272" max="272" width="18.85546875" style="181" customWidth="1"/>
    <col min="273" max="513" width="9.140625" style="181"/>
    <col min="514" max="514" width="14.28515625" style="181" customWidth="1"/>
    <col min="515" max="515" width="10.7109375" style="181" customWidth="1"/>
    <col min="516" max="516" width="11.7109375" style="181" customWidth="1"/>
    <col min="517" max="517" width="12" style="181" customWidth="1"/>
    <col min="518" max="518" width="38.5703125" style="181" customWidth="1"/>
    <col min="519" max="519" width="17.85546875" style="181" customWidth="1"/>
    <col min="520" max="520" width="18" style="181" customWidth="1"/>
    <col min="521" max="521" width="17.85546875" style="181" customWidth="1"/>
    <col min="522" max="522" width="20" style="181" bestFit="1" customWidth="1"/>
    <col min="523" max="523" width="4" style="181" customWidth="1"/>
    <col min="524" max="524" width="8.5703125" style="181" customWidth="1"/>
    <col min="525" max="525" width="4" style="181" customWidth="1"/>
    <col min="526" max="526" width="17.42578125" style="181" customWidth="1"/>
    <col min="527" max="527" width="3.5703125" style="181" customWidth="1"/>
    <col min="528" max="528" width="18.85546875" style="181" customWidth="1"/>
    <col min="529" max="769" width="9.140625" style="181"/>
    <col min="770" max="770" width="14.28515625" style="181" customWidth="1"/>
    <col min="771" max="771" width="10.7109375" style="181" customWidth="1"/>
    <col min="772" max="772" width="11.7109375" style="181" customWidth="1"/>
    <col min="773" max="773" width="12" style="181" customWidth="1"/>
    <col min="774" max="774" width="38.5703125" style="181" customWidth="1"/>
    <col min="775" max="775" width="17.85546875" style="181" customWidth="1"/>
    <col min="776" max="776" width="18" style="181" customWidth="1"/>
    <col min="777" max="777" width="17.85546875" style="181" customWidth="1"/>
    <col min="778" max="778" width="20" style="181" bestFit="1" customWidth="1"/>
    <col min="779" max="779" width="4" style="181" customWidth="1"/>
    <col min="780" max="780" width="8.5703125" style="181" customWidth="1"/>
    <col min="781" max="781" width="4" style="181" customWidth="1"/>
    <col min="782" max="782" width="17.42578125" style="181" customWidth="1"/>
    <col min="783" max="783" width="3.5703125" style="181" customWidth="1"/>
    <col min="784" max="784" width="18.85546875" style="181" customWidth="1"/>
    <col min="785" max="1025" width="9.140625" style="181"/>
    <col min="1026" max="1026" width="14.28515625" style="181" customWidth="1"/>
    <col min="1027" max="1027" width="10.7109375" style="181" customWidth="1"/>
    <col min="1028" max="1028" width="11.7109375" style="181" customWidth="1"/>
    <col min="1029" max="1029" width="12" style="181" customWidth="1"/>
    <col min="1030" max="1030" width="38.5703125" style="181" customWidth="1"/>
    <col min="1031" max="1031" width="17.85546875" style="181" customWidth="1"/>
    <col min="1032" max="1032" width="18" style="181" customWidth="1"/>
    <col min="1033" max="1033" width="17.85546875" style="181" customWidth="1"/>
    <col min="1034" max="1034" width="20" style="181" bestFit="1" customWidth="1"/>
    <col min="1035" max="1035" width="4" style="181" customWidth="1"/>
    <col min="1036" max="1036" width="8.5703125" style="181" customWidth="1"/>
    <col min="1037" max="1037" width="4" style="181" customWidth="1"/>
    <col min="1038" max="1038" width="17.42578125" style="181" customWidth="1"/>
    <col min="1039" max="1039" width="3.5703125" style="181" customWidth="1"/>
    <col min="1040" max="1040" width="18.85546875" style="181" customWidth="1"/>
    <col min="1041" max="1281" width="9.140625" style="181"/>
    <col min="1282" max="1282" width="14.28515625" style="181" customWidth="1"/>
    <col min="1283" max="1283" width="10.7109375" style="181" customWidth="1"/>
    <col min="1284" max="1284" width="11.7109375" style="181" customWidth="1"/>
    <col min="1285" max="1285" width="12" style="181" customWidth="1"/>
    <col min="1286" max="1286" width="38.5703125" style="181" customWidth="1"/>
    <col min="1287" max="1287" width="17.85546875" style="181" customWidth="1"/>
    <col min="1288" max="1288" width="18" style="181" customWidth="1"/>
    <col min="1289" max="1289" width="17.85546875" style="181" customWidth="1"/>
    <col min="1290" max="1290" width="20" style="181" bestFit="1" customWidth="1"/>
    <col min="1291" max="1291" width="4" style="181" customWidth="1"/>
    <col min="1292" max="1292" width="8.5703125" style="181" customWidth="1"/>
    <col min="1293" max="1293" width="4" style="181" customWidth="1"/>
    <col min="1294" max="1294" width="17.42578125" style="181" customWidth="1"/>
    <col min="1295" max="1295" width="3.5703125" style="181" customWidth="1"/>
    <col min="1296" max="1296" width="18.85546875" style="181" customWidth="1"/>
    <col min="1297" max="1537" width="9.140625" style="181"/>
    <col min="1538" max="1538" width="14.28515625" style="181" customWidth="1"/>
    <col min="1539" max="1539" width="10.7109375" style="181" customWidth="1"/>
    <col min="1540" max="1540" width="11.7109375" style="181" customWidth="1"/>
    <col min="1541" max="1541" width="12" style="181" customWidth="1"/>
    <col min="1542" max="1542" width="38.5703125" style="181" customWidth="1"/>
    <col min="1543" max="1543" width="17.85546875" style="181" customWidth="1"/>
    <col min="1544" max="1544" width="18" style="181" customWidth="1"/>
    <col min="1545" max="1545" width="17.85546875" style="181" customWidth="1"/>
    <col min="1546" max="1546" width="20" style="181" bestFit="1" customWidth="1"/>
    <col min="1547" max="1547" width="4" style="181" customWidth="1"/>
    <col min="1548" max="1548" width="8.5703125" style="181" customWidth="1"/>
    <col min="1549" max="1549" width="4" style="181" customWidth="1"/>
    <col min="1550" max="1550" width="17.42578125" style="181" customWidth="1"/>
    <col min="1551" max="1551" width="3.5703125" style="181" customWidth="1"/>
    <col min="1552" max="1552" width="18.85546875" style="181" customWidth="1"/>
    <col min="1553" max="1793" width="9.140625" style="181"/>
    <col min="1794" max="1794" width="14.28515625" style="181" customWidth="1"/>
    <col min="1795" max="1795" width="10.7109375" style="181" customWidth="1"/>
    <col min="1796" max="1796" width="11.7109375" style="181" customWidth="1"/>
    <col min="1797" max="1797" width="12" style="181" customWidth="1"/>
    <col min="1798" max="1798" width="38.5703125" style="181" customWidth="1"/>
    <col min="1799" max="1799" width="17.85546875" style="181" customWidth="1"/>
    <col min="1800" max="1800" width="18" style="181" customWidth="1"/>
    <col min="1801" max="1801" width="17.85546875" style="181" customWidth="1"/>
    <col min="1802" max="1802" width="20" style="181" bestFit="1" customWidth="1"/>
    <col min="1803" max="1803" width="4" style="181" customWidth="1"/>
    <col min="1804" max="1804" width="8.5703125" style="181" customWidth="1"/>
    <col min="1805" max="1805" width="4" style="181" customWidth="1"/>
    <col min="1806" max="1806" width="17.42578125" style="181" customWidth="1"/>
    <col min="1807" max="1807" width="3.5703125" style="181" customWidth="1"/>
    <col min="1808" max="1808" width="18.85546875" style="181" customWidth="1"/>
    <col min="1809" max="2049" width="9.140625" style="181"/>
    <col min="2050" max="2050" width="14.28515625" style="181" customWidth="1"/>
    <col min="2051" max="2051" width="10.7109375" style="181" customWidth="1"/>
    <col min="2052" max="2052" width="11.7109375" style="181" customWidth="1"/>
    <col min="2053" max="2053" width="12" style="181" customWidth="1"/>
    <col min="2054" max="2054" width="38.5703125" style="181" customWidth="1"/>
    <col min="2055" max="2055" width="17.85546875" style="181" customWidth="1"/>
    <col min="2056" max="2056" width="18" style="181" customWidth="1"/>
    <col min="2057" max="2057" width="17.85546875" style="181" customWidth="1"/>
    <col min="2058" max="2058" width="20" style="181" bestFit="1" customWidth="1"/>
    <col min="2059" max="2059" width="4" style="181" customWidth="1"/>
    <col min="2060" max="2060" width="8.5703125" style="181" customWidth="1"/>
    <col min="2061" max="2061" width="4" style="181" customWidth="1"/>
    <col min="2062" max="2062" width="17.42578125" style="181" customWidth="1"/>
    <col min="2063" max="2063" width="3.5703125" style="181" customWidth="1"/>
    <col min="2064" max="2064" width="18.85546875" style="181" customWidth="1"/>
    <col min="2065" max="2305" width="9.140625" style="181"/>
    <col min="2306" max="2306" width="14.28515625" style="181" customWidth="1"/>
    <col min="2307" max="2307" width="10.7109375" style="181" customWidth="1"/>
    <col min="2308" max="2308" width="11.7109375" style="181" customWidth="1"/>
    <col min="2309" max="2309" width="12" style="181" customWidth="1"/>
    <col min="2310" max="2310" width="38.5703125" style="181" customWidth="1"/>
    <col min="2311" max="2311" width="17.85546875" style="181" customWidth="1"/>
    <col min="2312" max="2312" width="18" style="181" customWidth="1"/>
    <col min="2313" max="2313" width="17.85546875" style="181" customWidth="1"/>
    <col min="2314" max="2314" width="20" style="181" bestFit="1" customWidth="1"/>
    <col min="2315" max="2315" width="4" style="181" customWidth="1"/>
    <col min="2316" max="2316" width="8.5703125" style="181" customWidth="1"/>
    <col min="2317" max="2317" width="4" style="181" customWidth="1"/>
    <col min="2318" max="2318" width="17.42578125" style="181" customWidth="1"/>
    <col min="2319" max="2319" width="3.5703125" style="181" customWidth="1"/>
    <col min="2320" max="2320" width="18.85546875" style="181" customWidth="1"/>
    <col min="2321" max="2561" width="9.140625" style="181"/>
    <col min="2562" max="2562" width="14.28515625" style="181" customWidth="1"/>
    <col min="2563" max="2563" width="10.7109375" style="181" customWidth="1"/>
    <col min="2564" max="2564" width="11.7109375" style="181" customWidth="1"/>
    <col min="2565" max="2565" width="12" style="181" customWidth="1"/>
    <col min="2566" max="2566" width="38.5703125" style="181" customWidth="1"/>
    <col min="2567" max="2567" width="17.85546875" style="181" customWidth="1"/>
    <col min="2568" max="2568" width="18" style="181" customWidth="1"/>
    <col min="2569" max="2569" width="17.85546875" style="181" customWidth="1"/>
    <col min="2570" max="2570" width="20" style="181" bestFit="1" customWidth="1"/>
    <col min="2571" max="2571" width="4" style="181" customWidth="1"/>
    <col min="2572" max="2572" width="8.5703125" style="181" customWidth="1"/>
    <col min="2573" max="2573" width="4" style="181" customWidth="1"/>
    <col min="2574" max="2574" width="17.42578125" style="181" customWidth="1"/>
    <col min="2575" max="2575" width="3.5703125" style="181" customWidth="1"/>
    <col min="2576" max="2576" width="18.85546875" style="181" customWidth="1"/>
    <col min="2577" max="2817" width="9.140625" style="181"/>
    <col min="2818" max="2818" width="14.28515625" style="181" customWidth="1"/>
    <col min="2819" max="2819" width="10.7109375" style="181" customWidth="1"/>
    <col min="2820" max="2820" width="11.7109375" style="181" customWidth="1"/>
    <col min="2821" max="2821" width="12" style="181" customWidth="1"/>
    <col min="2822" max="2822" width="38.5703125" style="181" customWidth="1"/>
    <col min="2823" max="2823" width="17.85546875" style="181" customWidth="1"/>
    <col min="2824" max="2824" width="18" style="181" customWidth="1"/>
    <col min="2825" max="2825" width="17.85546875" style="181" customWidth="1"/>
    <col min="2826" max="2826" width="20" style="181" bestFit="1" customWidth="1"/>
    <col min="2827" max="2827" width="4" style="181" customWidth="1"/>
    <col min="2828" max="2828" width="8.5703125" style="181" customWidth="1"/>
    <col min="2829" max="2829" width="4" style="181" customWidth="1"/>
    <col min="2830" max="2830" width="17.42578125" style="181" customWidth="1"/>
    <col min="2831" max="2831" width="3.5703125" style="181" customWidth="1"/>
    <col min="2832" max="2832" width="18.85546875" style="181" customWidth="1"/>
    <col min="2833" max="3073" width="9.140625" style="181"/>
    <col min="3074" max="3074" width="14.28515625" style="181" customWidth="1"/>
    <col min="3075" max="3075" width="10.7109375" style="181" customWidth="1"/>
    <col min="3076" max="3076" width="11.7109375" style="181" customWidth="1"/>
    <col min="3077" max="3077" width="12" style="181" customWidth="1"/>
    <col min="3078" max="3078" width="38.5703125" style="181" customWidth="1"/>
    <col min="3079" max="3079" width="17.85546875" style="181" customWidth="1"/>
    <col min="3080" max="3080" width="18" style="181" customWidth="1"/>
    <col min="3081" max="3081" width="17.85546875" style="181" customWidth="1"/>
    <col min="3082" max="3082" width="20" style="181" bestFit="1" customWidth="1"/>
    <col min="3083" max="3083" width="4" style="181" customWidth="1"/>
    <col min="3084" max="3084" width="8.5703125" style="181" customWidth="1"/>
    <col min="3085" max="3085" width="4" style="181" customWidth="1"/>
    <col min="3086" max="3086" width="17.42578125" style="181" customWidth="1"/>
    <col min="3087" max="3087" width="3.5703125" style="181" customWidth="1"/>
    <col min="3088" max="3088" width="18.85546875" style="181" customWidth="1"/>
    <col min="3089" max="3329" width="9.140625" style="181"/>
    <col min="3330" max="3330" width="14.28515625" style="181" customWidth="1"/>
    <col min="3331" max="3331" width="10.7109375" style="181" customWidth="1"/>
    <col min="3332" max="3332" width="11.7109375" style="181" customWidth="1"/>
    <col min="3333" max="3333" width="12" style="181" customWidth="1"/>
    <col min="3334" max="3334" width="38.5703125" style="181" customWidth="1"/>
    <col min="3335" max="3335" width="17.85546875" style="181" customWidth="1"/>
    <col min="3336" max="3336" width="18" style="181" customWidth="1"/>
    <col min="3337" max="3337" width="17.85546875" style="181" customWidth="1"/>
    <col min="3338" max="3338" width="20" style="181" bestFit="1" customWidth="1"/>
    <col min="3339" max="3339" width="4" style="181" customWidth="1"/>
    <col min="3340" max="3340" width="8.5703125" style="181" customWidth="1"/>
    <col min="3341" max="3341" width="4" style="181" customWidth="1"/>
    <col min="3342" max="3342" width="17.42578125" style="181" customWidth="1"/>
    <col min="3343" max="3343" width="3.5703125" style="181" customWidth="1"/>
    <col min="3344" max="3344" width="18.85546875" style="181" customWidth="1"/>
    <col min="3345" max="3585" width="9.140625" style="181"/>
    <col min="3586" max="3586" width="14.28515625" style="181" customWidth="1"/>
    <col min="3587" max="3587" width="10.7109375" style="181" customWidth="1"/>
    <col min="3588" max="3588" width="11.7109375" style="181" customWidth="1"/>
    <col min="3589" max="3589" width="12" style="181" customWidth="1"/>
    <col min="3590" max="3590" width="38.5703125" style="181" customWidth="1"/>
    <col min="3591" max="3591" width="17.85546875" style="181" customWidth="1"/>
    <col min="3592" max="3592" width="18" style="181" customWidth="1"/>
    <col min="3593" max="3593" width="17.85546875" style="181" customWidth="1"/>
    <col min="3594" max="3594" width="20" style="181" bestFit="1" customWidth="1"/>
    <col min="3595" max="3595" width="4" style="181" customWidth="1"/>
    <col min="3596" max="3596" width="8.5703125" style="181" customWidth="1"/>
    <col min="3597" max="3597" width="4" style="181" customWidth="1"/>
    <col min="3598" max="3598" width="17.42578125" style="181" customWidth="1"/>
    <col min="3599" max="3599" width="3.5703125" style="181" customWidth="1"/>
    <col min="3600" max="3600" width="18.85546875" style="181" customWidth="1"/>
    <col min="3601" max="3841" width="9.140625" style="181"/>
    <col min="3842" max="3842" width="14.28515625" style="181" customWidth="1"/>
    <col min="3843" max="3843" width="10.7109375" style="181" customWidth="1"/>
    <col min="3844" max="3844" width="11.7109375" style="181" customWidth="1"/>
    <col min="3845" max="3845" width="12" style="181" customWidth="1"/>
    <col min="3846" max="3846" width="38.5703125" style="181" customWidth="1"/>
    <col min="3847" max="3847" width="17.85546875" style="181" customWidth="1"/>
    <col min="3848" max="3848" width="18" style="181" customWidth="1"/>
    <col min="3849" max="3849" width="17.85546875" style="181" customWidth="1"/>
    <col min="3850" max="3850" width="20" style="181" bestFit="1" customWidth="1"/>
    <col min="3851" max="3851" width="4" style="181" customWidth="1"/>
    <col min="3852" max="3852" width="8.5703125" style="181" customWidth="1"/>
    <col min="3853" max="3853" width="4" style="181" customWidth="1"/>
    <col min="3854" max="3854" width="17.42578125" style="181" customWidth="1"/>
    <col min="3855" max="3855" width="3.5703125" style="181" customWidth="1"/>
    <col min="3856" max="3856" width="18.85546875" style="181" customWidth="1"/>
    <col min="3857" max="4097" width="9.140625" style="181"/>
    <col min="4098" max="4098" width="14.28515625" style="181" customWidth="1"/>
    <col min="4099" max="4099" width="10.7109375" style="181" customWidth="1"/>
    <col min="4100" max="4100" width="11.7109375" style="181" customWidth="1"/>
    <col min="4101" max="4101" width="12" style="181" customWidth="1"/>
    <col min="4102" max="4102" width="38.5703125" style="181" customWidth="1"/>
    <col min="4103" max="4103" width="17.85546875" style="181" customWidth="1"/>
    <col min="4104" max="4104" width="18" style="181" customWidth="1"/>
    <col min="4105" max="4105" width="17.85546875" style="181" customWidth="1"/>
    <col min="4106" max="4106" width="20" style="181" bestFit="1" customWidth="1"/>
    <col min="4107" max="4107" width="4" style="181" customWidth="1"/>
    <col min="4108" max="4108" width="8.5703125" style="181" customWidth="1"/>
    <col min="4109" max="4109" width="4" style="181" customWidth="1"/>
    <col min="4110" max="4110" width="17.42578125" style="181" customWidth="1"/>
    <col min="4111" max="4111" width="3.5703125" style="181" customWidth="1"/>
    <col min="4112" max="4112" width="18.85546875" style="181" customWidth="1"/>
    <col min="4113" max="4353" width="9.140625" style="181"/>
    <col min="4354" max="4354" width="14.28515625" style="181" customWidth="1"/>
    <col min="4355" max="4355" width="10.7109375" style="181" customWidth="1"/>
    <col min="4356" max="4356" width="11.7109375" style="181" customWidth="1"/>
    <col min="4357" max="4357" width="12" style="181" customWidth="1"/>
    <col min="4358" max="4358" width="38.5703125" style="181" customWidth="1"/>
    <col min="4359" max="4359" width="17.85546875" style="181" customWidth="1"/>
    <col min="4360" max="4360" width="18" style="181" customWidth="1"/>
    <col min="4361" max="4361" width="17.85546875" style="181" customWidth="1"/>
    <col min="4362" max="4362" width="20" style="181" bestFit="1" customWidth="1"/>
    <col min="4363" max="4363" width="4" style="181" customWidth="1"/>
    <col min="4364" max="4364" width="8.5703125" style="181" customWidth="1"/>
    <col min="4365" max="4365" width="4" style="181" customWidth="1"/>
    <col min="4366" max="4366" width="17.42578125" style="181" customWidth="1"/>
    <col min="4367" max="4367" width="3.5703125" style="181" customWidth="1"/>
    <col min="4368" max="4368" width="18.85546875" style="181" customWidth="1"/>
    <col min="4369" max="4609" width="9.140625" style="181"/>
    <col min="4610" max="4610" width="14.28515625" style="181" customWidth="1"/>
    <col min="4611" max="4611" width="10.7109375" style="181" customWidth="1"/>
    <col min="4612" max="4612" width="11.7109375" style="181" customWidth="1"/>
    <col min="4613" max="4613" width="12" style="181" customWidth="1"/>
    <col min="4614" max="4614" width="38.5703125" style="181" customWidth="1"/>
    <col min="4615" max="4615" width="17.85546875" style="181" customWidth="1"/>
    <col min="4616" max="4616" width="18" style="181" customWidth="1"/>
    <col min="4617" max="4617" width="17.85546875" style="181" customWidth="1"/>
    <col min="4618" max="4618" width="20" style="181" bestFit="1" customWidth="1"/>
    <col min="4619" max="4619" width="4" style="181" customWidth="1"/>
    <col min="4620" max="4620" width="8.5703125" style="181" customWidth="1"/>
    <col min="4621" max="4621" width="4" style="181" customWidth="1"/>
    <col min="4622" max="4622" width="17.42578125" style="181" customWidth="1"/>
    <col min="4623" max="4623" width="3.5703125" style="181" customWidth="1"/>
    <col min="4624" max="4624" width="18.85546875" style="181" customWidth="1"/>
    <col min="4625" max="4865" width="9.140625" style="181"/>
    <col min="4866" max="4866" width="14.28515625" style="181" customWidth="1"/>
    <col min="4867" max="4867" width="10.7109375" style="181" customWidth="1"/>
    <col min="4868" max="4868" width="11.7109375" style="181" customWidth="1"/>
    <col min="4869" max="4869" width="12" style="181" customWidth="1"/>
    <col min="4870" max="4870" width="38.5703125" style="181" customWidth="1"/>
    <col min="4871" max="4871" width="17.85546875" style="181" customWidth="1"/>
    <col min="4872" max="4872" width="18" style="181" customWidth="1"/>
    <col min="4873" max="4873" width="17.85546875" style="181" customWidth="1"/>
    <col min="4874" max="4874" width="20" style="181" bestFit="1" customWidth="1"/>
    <col min="4875" max="4875" width="4" style="181" customWidth="1"/>
    <col min="4876" max="4876" width="8.5703125" style="181" customWidth="1"/>
    <col min="4877" max="4877" width="4" style="181" customWidth="1"/>
    <col min="4878" max="4878" width="17.42578125" style="181" customWidth="1"/>
    <col min="4879" max="4879" width="3.5703125" style="181" customWidth="1"/>
    <col min="4880" max="4880" width="18.85546875" style="181" customWidth="1"/>
    <col min="4881" max="5121" width="9.140625" style="181"/>
    <col min="5122" max="5122" width="14.28515625" style="181" customWidth="1"/>
    <col min="5123" max="5123" width="10.7109375" style="181" customWidth="1"/>
    <col min="5124" max="5124" width="11.7109375" style="181" customWidth="1"/>
    <col min="5125" max="5125" width="12" style="181" customWidth="1"/>
    <col min="5126" max="5126" width="38.5703125" style="181" customWidth="1"/>
    <col min="5127" max="5127" width="17.85546875" style="181" customWidth="1"/>
    <col min="5128" max="5128" width="18" style="181" customWidth="1"/>
    <col min="5129" max="5129" width="17.85546875" style="181" customWidth="1"/>
    <col min="5130" max="5130" width="20" style="181" bestFit="1" customWidth="1"/>
    <col min="5131" max="5131" width="4" style="181" customWidth="1"/>
    <col min="5132" max="5132" width="8.5703125" style="181" customWidth="1"/>
    <col min="5133" max="5133" width="4" style="181" customWidth="1"/>
    <col min="5134" max="5134" width="17.42578125" style="181" customWidth="1"/>
    <col min="5135" max="5135" width="3.5703125" style="181" customWidth="1"/>
    <col min="5136" max="5136" width="18.85546875" style="181" customWidth="1"/>
    <col min="5137" max="5377" width="9.140625" style="181"/>
    <col min="5378" max="5378" width="14.28515625" style="181" customWidth="1"/>
    <col min="5379" max="5379" width="10.7109375" style="181" customWidth="1"/>
    <col min="5380" max="5380" width="11.7109375" style="181" customWidth="1"/>
    <col min="5381" max="5381" width="12" style="181" customWidth="1"/>
    <col min="5382" max="5382" width="38.5703125" style="181" customWidth="1"/>
    <col min="5383" max="5383" width="17.85546875" style="181" customWidth="1"/>
    <col min="5384" max="5384" width="18" style="181" customWidth="1"/>
    <col min="5385" max="5385" width="17.85546875" style="181" customWidth="1"/>
    <col min="5386" max="5386" width="20" style="181" bestFit="1" customWidth="1"/>
    <col min="5387" max="5387" width="4" style="181" customWidth="1"/>
    <col min="5388" max="5388" width="8.5703125" style="181" customWidth="1"/>
    <col min="5389" max="5389" width="4" style="181" customWidth="1"/>
    <col min="5390" max="5390" width="17.42578125" style="181" customWidth="1"/>
    <col min="5391" max="5391" width="3.5703125" style="181" customWidth="1"/>
    <col min="5392" max="5392" width="18.85546875" style="181" customWidth="1"/>
    <col min="5393" max="5633" width="9.140625" style="181"/>
    <col min="5634" max="5634" width="14.28515625" style="181" customWidth="1"/>
    <col min="5635" max="5635" width="10.7109375" style="181" customWidth="1"/>
    <col min="5636" max="5636" width="11.7109375" style="181" customWidth="1"/>
    <col min="5637" max="5637" width="12" style="181" customWidth="1"/>
    <col min="5638" max="5638" width="38.5703125" style="181" customWidth="1"/>
    <col min="5639" max="5639" width="17.85546875" style="181" customWidth="1"/>
    <col min="5640" max="5640" width="18" style="181" customWidth="1"/>
    <col min="5641" max="5641" width="17.85546875" style="181" customWidth="1"/>
    <col min="5642" max="5642" width="20" style="181" bestFit="1" customWidth="1"/>
    <col min="5643" max="5643" width="4" style="181" customWidth="1"/>
    <col min="5644" max="5644" width="8.5703125" style="181" customWidth="1"/>
    <col min="5645" max="5645" width="4" style="181" customWidth="1"/>
    <col min="5646" max="5646" width="17.42578125" style="181" customWidth="1"/>
    <col min="5647" max="5647" width="3.5703125" style="181" customWidth="1"/>
    <col min="5648" max="5648" width="18.85546875" style="181" customWidth="1"/>
    <col min="5649" max="5889" width="9.140625" style="181"/>
    <col min="5890" max="5890" width="14.28515625" style="181" customWidth="1"/>
    <col min="5891" max="5891" width="10.7109375" style="181" customWidth="1"/>
    <col min="5892" max="5892" width="11.7109375" style="181" customWidth="1"/>
    <col min="5893" max="5893" width="12" style="181" customWidth="1"/>
    <col min="5894" max="5894" width="38.5703125" style="181" customWidth="1"/>
    <col min="5895" max="5895" width="17.85546875" style="181" customWidth="1"/>
    <col min="5896" max="5896" width="18" style="181" customWidth="1"/>
    <col min="5897" max="5897" width="17.85546875" style="181" customWidth="1"/>
    <col min="5898" max="5898" width="20" style="181" bestFit="1" customWidth="1"/>
    <col min="5899" max="5899" width="4" style="181" customWidth="1"/>
    <col min="5900" max="5900" width="8.5703125" style="181" customWidth="1"/>
    <col min="5901" max="5901" width="4" style="181" customWidth="1"/>
    <col min="5902" max="5902" width="17.42578125" style="181" customWidth="1"/>
    <col min="5903" max="5903" width="3.5703125" style="181" customWidth="1"/>
    <col min="5904" max="5904" width="18.85546875" style="181" customWidth="1"/>
    <col min="5905" max="6145" width="9.140625" style="181"/>
    <col min="6146" max="6146" width="14.28515625" style="181" customWidth="1"/>
    <col min="6147" max="6147" width="10.7109375" style="181" customWidth="1"/>
    <col min="6148" max="6148" width="11.7109375" style="181" customWidth="1"/>
    <col min="6149" max="6149" width="12" style="181" customWidth="1"/>
    <col min="6150" max="6150" width="38.5703125" style="181" customWidth="1"/>
    <col min="6151" max="6151" width="17.85546875" style="181" customWidth="1"/>
    <col min="6152" max="6152" width="18" style="181" customWidth="1"/>
    <col min="6153" max="6153" width="17.85546875" style="181" customWidth="1"/>
    <col min="6154" max="6154" width="20" style="181" bestFit="1" customWidth="1"/>
    <col min="6155" max="6155" width="4" style="181" customWidth="1"/>
    <col min="6156" max="6156" width="8.5703125" style="181" customWidth="1"/>
    <col min="6157" max="6157" width="4" style="181" customWidth="1"/>
    <col min="6158" max="6158" width="17.42578125" style="181" customWidth="1"/>
    <col min="6159" max="6159" width="3.5703125" style="181" customWidth="1"/>
    <col min="6160" max="6160" width="18.85546875" style="181" customWidth="1"/>
    <col min="6161" max="6401" width="9.140625" style="181"/>
    <col min="6402" max="6402" width="14.28515625" style="181" customWidth="1"/>
    <col min="6403" max="6403" width="10.7109375" style="181" customWidth="1"/>
    <col min="6404" max="6404" width="11.7109375" style="181" customWidth="1"/>
    <col min="6405" max="6405" width="12" style="181" customWidth="1"/>
    <col min="6406" max="6406" width="38.5703125" style="181" customWidth="1"/>
    <col min="6407" max="6407" width="17.85546875" style="181" customWidth="1"/>
    <col min="6408" max="6408" width="18" style="181" customWidth="1"/>
    <col min="6409" max="6409" width="17.85546875" style="181" customWidth="1"/>
    <col min="6410" max="6410" width="20" style="181" bestFit="1" customWidth="1"/>
    <col min="6411" max="6411" width="4" style="181" customWidth="1"/>
    <col min="6412" max="6412" width="8.5703125" style="181" customWidth="1"/>
    <col min="6413" max="6413" width="4" style="181" customWidth="1"/>
    <col min="6414" max="6414" width="17.42578125" style="181" customWidth="1"/>
    <col min="6415" max="6415" width="3.5703125" style="181" customWidth="1"/>
    <col min="6416" max="6416" width="18.85546875" style="181" customWidth="1"/>
    <col min="6417" max="6657" width="9.140625" style="181"/>
    <col min="6658" max="6658" width="14.28515625" style="181" customWidth="1"/>
    <col min="6659" max="6659" width="10.7109375" style="181" customWidth="1"/>
    <col min="6660" max="6660" width="11.7109375" style="181" customWidth="1"/>
    <col min="6661" max="6661" width="12" style="181" customWidth="1"/>
    <col min="6662" max="6662" width="38.5703125" style="181" customWidth="1"/>
    <col min="6663" max="6663" width="17.85546875" style="181" customWidth="1"/>
    <col min="6664" max="6664" width="18" style="181" customWidth="1"/>
    <col min="6665" max="6665" width="17.85546875" style="181" customWidth="1"/>
    <col min="6666" max="6666" width="20" style="181" bestFit="1" customWidth="1"/>
    <col min="6667" max="6667" width="4" style="181" customWidth="1"/>
    <col min="6668" max="6668" width="8.5703125" style="181" customWidth="1"/>
    <col min="6669" max="6669" width="4" style="181" customWidth="1"/>
    <col min="6670" max="6670" width="17.42578125" style="181" customWidth="1"/>
    <col min="6671" max="6671" width="3.5703125" style="181" customWidth="1"/>
    <col min="6672" max="6672" width="18.85546875" style="181" customWidth="1"/>
    <col min="6673" max="6913" width="9.140625" style="181"/>
    <col min="6914" max="6914" width="14.28515625" style="181" customWidth="1"/>
    <col min="6915" max="6915" width="10.7109375" style="181" customWidth="1"/>
    <col min="6916" max="6916" width="11.7109375" style="181" customWidth="1"/>
    <col min="6917" max="6917" width="12" style="181" customWidth="1"/>
    <col min="6918" max="6918" width="38.5703125" style="181" customWidth="1"/>
    <col min="6919" max="6919" width="17.85546875" style="181" customWidth="1"/>
    <col min="6920" max="6920" width="18" style="181" customWidth="1"/>
    <col min="6921" max="6921" width="17.85546875" style="181" customWidth="1"/>
    <col min="6922" max="6922" width="20" style="181" bestFit="1" customWidth="1"/>
    <col min="6923" max="6923" width="4" style="181" customWidth="1"/>
    <col min="6924" max="6924" width="8.5703125" style="181" customWidth="1"/>
    <col min="6925" max="6925" width="4" style="181" customWidth="1"/>
    <col min="6926" max="6926" width="17.42578125" style="181" customWidth="1"/>
    <col min="6927" max="6927" width="3.5703125" style="181" customWidth="1"/>
    <col min="6928" max="6928" width="18.85546875" style="181" customWidth="1"/>
    <col min="6929" max="7169" width="9.140625" style="181"/>
    <col min="7170" max="7170" width="14.28515625" style="181" customWidth="1"/>
    <col min="7171" max="7171" width="10.7109375" style="181" customWidth="1"/>
    <col min="7172" max="7172" width="11.7109375" style="181" customWidth="1"/>
    <col min="7173" max="7173" width="12" style="181" customWidth="1"/>
    <col min="7174" max="7174" width="38.5703125" style="181" customWidth="1"/>
    <col min="7175" max="7175" width="17.85546875" style="181" customWidth="1"/>
    <col min="7176" max="7176" width="18" style="181" customWidth="1"/>
    <col min="7177" max="7177" width="17.85546875" style="181" customWidth="1"/>
    <col min="7178" max="7178" width="20" style="181" bestFit="1" customWidth="1"/>
    <col min="7179" max="7179" width="4" style="181" customWidth="1"/>
    <col min="7180" max="7180" width="8.5703125" style="181" customWidth="1"/>
    <col min="7181" max="7181" width="4" style="181" customWidth="1"/>
    <col min="7182" max="7182" width="17.42578125" style="181" customWidth="1"/>
    <col min="7183" max="7183" width="3.5703125" style="181" customWidth="1"/>
    <col min="7184" max="7184" width="18.85546875" style="181" customWidth="1"/>
    <col min="7185" max="7425" width="9.140625" style="181"/>
    <col min="7426" max="7426" width="14.28515625" style="181" customWidth="1"/>
    <col min="7427" max="7427" width="10.7109375" style="181" customWidth="1"/>
    <col min="7428" max="7428" width="11.7109375" style="181" customWidth="1"/>
    <col min="7429" max="7429" width="12" style="181" customWidth="1"/>
    <col min="7430" max="7430" width="38.5703125" style="181" customWidth="1"/>
    <col min="7431" max="7431" width="17.85546875" style="181" customWidth="1"/>
    <col min="7432" max="7432" width="18" style="181" customWidth="1"/>
    <col min="7433" max="7433" width="17.85546875" style="181" customWidth="1"/>
    <col min="7434" max="7434" width="20" style="181" bestFit="1" customWidth="1"/>
    <col min="7435" max="7435" width="4" style="181" customWidth="1"/>
    <col min="7436" max="7436" width="8.5703125" style="181" customWidth="1"/>
    <col min="7437" max="7437" width="4" style="181" customWidth="1"/>
    <col min="7438" max="7438" width="17.42578125" style="181" customWidth="1"/>
    <col min="7439" max="7439" width="3.5703125" style="181" customWidth="1"/>
    <col min="7440" max="7440" width="18.85546875" style="181" customWidth="1"/>
    <col min="7441" max="7681" width="9.140625" style="181"/>
    <col min="7682" max="7682" width="14.28515625" style="181" customWidth="1"/>
    <col min="7683" max="7683" width="10.7109375" style="181" customWidth="1"/>
    <col min="7684" max="7684" width="11.7109375" style="181" customWidth="1"/>
    <col min="7685" max="7685" width="12" style="181" customWidth="1"/>
    <col min="7686" max="7686" width="38.5703125" style="181" customWidth="1"/>
    <col min="7687" max="7687" width="17.85546875" style="181" customWidth="1"/>
    <col min="7688" max="7688" width="18" style="181" customWidth="1"/>
    <col min="7689" max="7689" width="17.85546875" style="181" customWidth="1"/>
    <col min="7690" max="7690" width="20" style="181" bestFit="1" customWidth="1"/>
    <col min="7691" max="7691" width="4" style="181" customWidth="1"/>
    <col min="7692" max="7692" width="8.5703125" style="181" customWidth="1"/>
    <col min="7693" max="7693" width="4" style="181" customWidth="1"/>
    <col min="7694" max="7694" width="17.42578125" style="181" customWidth="1"/>
    <col min="7695" max="7695" width="3.5703125" style="181" customWidth="1"/>
    <col min="7696" max="7696" width="18.85546875" style="181" customWidth="1"/>
    <col min="7697" max="7937" width="9.140625" style="181"/>
    <col min="7938" max="7938" width="14.28515625" style="181" customWidth="1"/>
    <col min="7939" max="7939" width="10.7109375" style="181" customWidth="1"/>
    <col min="7940" max="7940" width="11.7109375" style="181" customWidth="1"/>
    <col min="7941" max="7941" width="12" style="181" customWidth="1"/>
    <col min="7942" max="7942" width="38.5703125" style="181" customWidth="1"/>
    <col min="7943" max="7943" width="17.85546875" style="181" customWidth="1"/>
    <col min="7944" max="7944" width="18" style="181" customWidth="1"/>
    <col min="7945" max="7945" width="17.85546875" style="181" customWidth="1"/>
    <col min="7946" max="7946" width="20" style="181" bestFit="1" customWidth="1"/>
    <col min="7947" max="7947" width="4" style="181" customWidth="1"/>
    <col min="7948" max="7948" width="8.5703125" style="181" customWidth="1"/>
    <col min="7949" max="7949" width="4" style="181" customWidth="1"/>
    <col min="7950" max="7950" width="17.42578125" style="181" customWidth="1"/>
    <col min="7951" max="7951" width="3.5703125" style="181" customWidth="1"/>
    <col min="7952" max="7952" width="18.85546875" style="181" customWidth="1"/>
    <col min="7953" max="8193" width="9.140625" style="181"/>
    <col min="8194" max="8194" width="14.28515625" style="181" customWidth="1"/>
    <col min="8195" max="8195" width="10.7109375" style="181" customWidth="1"/>
    <col min="8196" max="8196" width="11.7109375" style="181" customWidth="1"/>
    <col min="8197" max="8197" width="12" style="181" customWidth="1"/>
    <col min="8198" max="8198" width="38.5703125" style="181" customWidth="1"/>
    <col min="8199" max="8199" width="17.85546875" style="181" customWidth="1"/>
    <col min="8200" max="8200" width="18" style="181" customWidth="1"/>
    <col min="8201" max="8201" width="17.85546875" style="181" customWidth="1"/>
    <col min="8202" max="8202" width="20" style="181" bestFit="1" customWidth="1"/>
    <col min="8203" max="8203" width="4" style="181" customWidth="1"/>
    <col min="8204" max="8204" width="8.5703125" style="181" customWidth="1"/>
    <col min="8205" max="8205" width="4" style="181" customWidth="1"/>
    <col min="8206" max="8206" width="17.42578125" style="181" customWidth="1"/>
    <col min="8207" max="8207" width="3.5703125" style="181" customWidth="1"/>
    <col min="8208" max="8208" width="18.85546875" style="181" customWidth="1"/>
    <col min="8209" max="8449" width="9.140625" style="181"/>
    <col min="8450" max="8450" width="14.28515625" style="181" customWidth="1"/>
    <col min="8451" max="8451" width="10.7109375" style="181" customWidth="1"/>
    <col min="8452" max="8452" width="11.7109375" style="181" customWidth="1"/>
    <col min="8453" max="8453" width="12" style="181" customWidth="1"/>
    <col min="8454" max="8454" width="38.5703125" style="181" customWidth="1"/>
    <col min="8455" max="8455" width="17.85546875" style="181" customWidth="1"/>
    <col min="8456" max="8456" width="18" style="181" customWidth="1"/>
    <col min="8457" max="8457" width="17.85546875" style="181" customWidth="1"/>
    <col min="8458" max="8458" width="20" style="181" bestFit="1" customWidth="1"/>
    <col min="8459" max="8459" width="4" style="181" customWidth="1"/>
    <col min="8460" max="8460" width="8.5703125" style="181" customWidth="1"/>
    <col min="8461" max="8461" width="4" style="181" customWidth="1"/>
    <col min="8462" max="8462" width="17.42578125" style="181" customWidth="1"/>
    <col min="8463" max="8463" width="3.5703125" style="181" customWidth="1"/>
    <col min="8464" max="8464" width="18.85546875" style="181" customWidth="1"/>
    <col min="8465" max="8705" width="9.140625" style="181"/>
    <col min="8706" max="8706" width="14.28515625" style="181" customWidth="1"/>
    <col min="8707" max="8707" width="10.7109375" style="181" customWidth="1"/>
    <col min="8708" max="8708" width="11.7109375" style="181" customWidth="1"/>
    <col min="8709" max="8709" width="12" style="181" customWidth="1"/>
    <col min="8710" max="8710" width="38.5703125" style="181" customWidth="1"/>
    <col min="8711" max="8711" width="17.85546875" style="181" customWidth="1"/>
    <col min="8712" max="8712" width="18" style="181" customWidth="1"/>
    <col min="8713" max="8713" width="17.85546875" style="181" customWidth="1"/>
    <col min="8714" max="8714" width="20" style="181" bestFit="1" customWidth="1"/>
    <col min="8715" max="8715" width="4" style="181" customWidth="1"/>
    <col min="8716" max="8716" width="8.5703125" style="181" customWidth="1"/>
    <col min="8717" max="8717" width="4" style="181" customWidth="1"/>
    <col min="8718" max="8718" width="17.42578125" style="181" customWidth="1"/>
    <col min="8719" max="8719" width="3.5703125" style="181" customWidth="1"/>
    <col min="8720" max="8720" width="18.85546875" style="181" customWidth="1"/>
    <col min="8721" max="8961" width="9.140625" style="181"/>
    <col min="8962" max="8962" width="14.28515625" style="181" customWidth="1"/>
    <col min="8963" max="8963" width="10.7109375" style="181" customWidth="1"/>
    <col min="8964" max="8964" width="11.7109375" style="181" customWidth="1"/>
    <col min="8965" max="8965" width="12" style="181" customWidth="1"/>
    <col min="8966" max="8966" width="38.5703125" style="181" customWidth="1"/>
    <col min="8967" max="8967" width="17.85546875" style="181" customWidth="1"/>
    <col min="8968" max="8968" width="18" style="181" customWidth="1"/>
    <col min="8969" max="8969" width="17.85546875" style="181" customWidth="1"/>
    <col min="8970" max="8970" width="20" style="181" bestFit="1" customWidth="1"/>
    <col min="8971" max="8971" width="4" style="181" customWidth="1"/>
    <col min="8972" max="8972" width="8.5703125" style="181" customWidth="1"/>
    <col min="8973" max="8973" width="4" style="181" customWidth="1"/>
    <col min="8974" max="8974" width="17.42578125" style="181" customWidth="1"/>
    <col min="8975" max="8975" width="3.5703125" style="181" customWidth="1"/>
    <col min="8976" max="8976" width="18.85546875" style="181" customWidth="1"/>
    <col min="8977" max="9217" width="9.140625" style="181"/>
    <col min="9218" max="9218" width="14.28515625" style="181" customWidth="1"/>
    <col min="9219" max="9219" width="10.7109375" style="181" customWidth="1"/>
    <col min="9220" max="9220" width="11.7109375" style="181" customWidth="1"/>
    <col min="9221" max="9221" width="12" style="181" customWidth="1"/>
    <col min="9222" max="9222" width="38.5703125" style="181" customWidth="1"/>
    <col min="9223" max="9223" width="17.85546875" style="181" customWidth="1"/>
    <col min="9224" max="9224" width="18" style="181" customWidth="1"/>
    <col min="9225" max="9225" width="17.85546875" style="181" customWidth="1"/>
    <col min="9226" max="9226" width="20" style="181" bestFit="1" customWidth="1"/>
    <col min="9227" max="9227" width="4" style="181" customWidth="1"/>
    <col min="9228" max="9228" width="8.5703125" style="181" customWidth="1"/>
    <col min="9229" max="9229" width="4" style="181" customWidth="1"/>
    <col min="9230" max="9230" width="17.42578125" style="181" customWidth="1"/>
    <col min="9231" max="9231" width="3.5703125" style="181" customWidth="1"/>
    <col min="9232" max="9232" width="18.85546875" style="181" customWidth="1"/>
    <col min="9233" max="9473" width="9.140625" style="181"/>
    <col min="9474" max="9474" width="14.28515625" style="181" customWidth="1"/>
    <col min="9475" max="9475" width="10.7109375" style="181" customWidth="1"/>
    <col min="9476" max="9476" width="11.7109375" style="181" customWidth="1"/>
    <col min="9477" max="9477" width="12" style="181" customWidth="1"/>
    <col min="9478" max="9478" width="38.5703125" style="181" customWidth="1"/>
    <col min="9479" max="9479" width="17.85546875" style="181" customWidth="1"/>
    <col min="9480" max="9480" width="18" style="181" customWidth="1"/>
    <col min="9481" max="9481" width="17.85546875" style="181" customWidth="1"/>
    <col min="9482" max="9482" width="20" style="181" bestFit="1" customWidth="1"/>
    <col min="9483" max="9483" width="4" style="181" customWidth="1"/>
    <col min="9484" max="9484" width="8.5703125" style="181" customWidth="1"/>
    <col min="9485" max="9485" width="4" style="181" customWidth="1"/>
    <col min="9486" max="9486" width="17.42578125" style="181" customWidth="1"/>
    <col min="9487" max="9487" width="3.5703125" style="181" customWidth="1"/>
    <col min="9488" max="9488" width="18.85546875" style="181" customWidth="1"/>
    <col min="9489" max="9729" width="9.140625" style="181"/>
    <col min="9730" max="9730" width="14.28515625" style="181" customWidth="1"/>
    <col min="9731" max="9731" width="10.7109375" style="181" customWidth="1"/>
    <col min="9732" max="9732" width="11.7109375" style="181" customWidth="1"/>
    <col min="9733" max="9733" width="12" style="181" customWidth="1"/>
    <col min="9734" max="9734" width="38.5703125" style="181" customWidth="1"/>
    <col min="9735" max="9735" width="17.85546875" style="181" customWidth="1"/>
    <col min="9736" max="9736" width="18" style="181" customWidth="1"/>
    <col min="9737" max="9737" width="17.85546875" style="181" customWidth="1"/>
    <col min="9738" max="9738" width="20" style="181" bestFit="1" customWidth="1"/>
    <col min="9739" max="9739" width="4" style="181" customWidth="1"/>
    <col min="9740" max="9740" width="8.5703125" style="181" customWidth="1"/>
    <col min="9741" max="9741" width="4" style="181" customWidth="1"/>
    <col min="9742" max="9742" width="17.42578125" style="181" customWidth="1"/>
    <col min="9743" max="9743" width="3.5703125" style="181" customWidth="1"/>
    <col min="9744" max="9744" width="18.85546875" style="181" customWidth="1"/>
    <col min="9745" max="9985" width="9.140625" style="181"/>
    <col min="9986" max="9986" width="14.28515625" style="181" customWidth="1"/>
    <col min="9987" max="9987" width="10.7109375" style="181" customWidth="1"/>
    <col min="9988" max="9988" width="11.7109375" style="181" customWidth="1"/>
    <col min="9989" max="9989" width="12" style="181" customWidth="1"/>
    <col min="9990" max="9990" width="38.5703125" style="181" customWidth="1"/>
    <col min="9991" max="9991" width="17.85546875" style="181" customWidth="1"/>
    <col min="9992" max="9992" width="18" style="181" customWidth="1"/>
    <col min="9993" max="9993" width="17.85546875" style="181" customWidth="1"/>
    <col min="9994" max="9994" width="20" style="181" bestFit="1" customWidth="1"/>
    <col min="9995" max="9995" width="4" style="181" customWidth="1"/>
    <col min="9996" max="9996" width="8.5703125" style="181" customWidth="1"/>
    <col min="9997" max="9997" width="4" style="181" customWidth="1"/>
    <col min="9998" max="9998" width="17.42578125" style="181" customWidth="1"/>
    <col min="9999" max="9999" width="3.5703125" style="181" customWidth="1"/>
    <col min="10000" max="10000" width="18.85546875" style="181" customWidth="1"/>
    <col min="10001" max="10241" width="9.140625" style="181"/>
    <col min="10242" max="10242" width="14.28515625" style="181" customWidth="1"/>
    <col min="10243" max="10243" width="10.7109375" style="181" customWidth="1"/>
    <col min="10244" max="10244" width="11.7109375" style="181" customWidth="1"/>
    <col min="10245" max="10245" width="12" style="181" customWidth="1"/>
    <col min="10246" max="10246" width="38.5703125" style="181" customWidth="1"/>
    <col min="10247" max="10247" width="17.85546875" style="181" customWidth="1"/>
    <col min="10248" max="10248" width="18" style="181" customWidth="1"/>
    <col min="10249" max="10249" width="17.85546875" style="181" customWidth="1"/>
    <col min="10250" max="10250" width="20" style="181" bestFit="1" customWidth="1"/>
    <col min="10251" max="10251" width="4" style="181" customWidth="1"/>
    <col min="10252" max="10252" width="8.5703125" style="181" customWidth="1"/>
    <col min="10253" max="10253" width="4" style="181" customWidth="1"/>
    <col min="10254" max="10254" width="17.42578125" style="181" customWidth="1"/>
    <col min="10255" max="10255" width="3.5703125" style="181" customWidth="1"/>
    <col min="10256" max="10256" width="18.85546875" style="181" customWidth="1"/>
    <col min="10257" max="10497" width="9.140625" style="181"/>
    <col min="10498" max="10498" width="14.28515625" style="181" customWidth="1"/>
    <col min="10499" max="10499" width="10.7109375" style="181" customWidth="1"/>
    <col min="10500" max="10500" width="11.7109375" style="181" customWidth="1"/>
    <col min="10501" max="10501" width="12" style="181" customWidth="1"/>
    <col min="10502" max="10502" width="38.5703125" style="181" customWidth="1"/>
    <col min="10503" max="10503" width="17.85546875" style="181" customWidth="1"/>
    <col min="10504" max="10504" width="18" style="181" customWidth="1"/>
    <col min="10505" max="10505" width="17.85546875" style="181" customWidth="1"/>
    <col min="10506" max="10506" width="20" style="181" bestFit="1" customWidth="1"/>
    <col min="10507" max="10507" width="4" style="181" customWidth="1"/>
    <col min="10508" max="10508" width="8.5703125" style="181" customWidth="1"/>
    <col min="10509" max="10509" width="4" style="181" customWidth="1"/>
    <col min="10510" max="10510" width="17.42578125" style="181" customWidth="1"/>
    <col min="10511" max="10511" width="3.5703125" style="181" customWidth="1"/>
    <col min="10512" max="10512" width="18.85546875" style="181" customWidth="1"/>
    <col min="10513" max="10753" width="9.140625" style="181"/>
    <col min="10754" max="10754" width="14.28515625" style="181" customWidth="1"/>
    <col min="10755" max="10755" width="10.7109375" style="181" customWidth="1"/>
    <col min="10756" max="10756" width="11.7109375" style="181" customWidth="1"/>
    <col min="10757" max="10757" width="12" style="181" customWidth="1"/>
    <col min="10758" max="10758" width="38.5703125" style="181" customWidth="1"/>
    <col min="10759" max="10759" width="17.85546875" style="181" customWidth="1"/>
    <col min="10760" max="10760" width="18" style="181" customWidth="1"/>
    <col min="10761" max="10761" width="17.85546875" style="181" customWidth="1"/>
    <col min="10762" max="10762" width="20" style="181" bestFit="1" customWidth="1"/>
    <col min="10763" max="10763" width="4" style="181" customWidth="1"/>
    <col min="10764" max="10764" width="8.5703125" style="181" customWidth="1"/>
    <col min="10765" max="10765" width="4" style="181" customWidth="1"/>
    <col min="10766" max="10766" width="17.42578125" style="181" customWidth="1"/>
    <col min="10767" max="10767" width="3.5703125" style="181" customWidth="1"/>
    <col min="10768" max="10768" width="18.85546875" style="181" customWidth="1"/>
    <col min="10769" max="11009" width="9.140625" style="181"/>
    <col min="11010" max="11010" width="14.28515625" style="181" customWidth="1"/>
    <col min="11011" max="11011" width="10.7109375" style="181" customWidth="1"/>
    <col min="11012" max="11012" width="11.7109375" style="181" customWidth="1"/>
    <col min="11013" max="11013" width="12" style="181" customWidth="1"/>
    <col min="11014" max="11014" width="38.5703125" style="181" customWidth="1"/>
    <col min="11015" max="11015" width="17.85546875" style="181" customWidth="1"/>
    <col min="11016" max="11016" width="18" style="181" customWidth="1"/>
    <col min="11017" max="11017" width="17.85546875" style="181" customWidth="1"/>
    <col min="11018" max="11018" width="20" style="181" bestFit="1" customWidth="1"/>
    <col min="11019" max="11019" width="4" style="181" customWidth="1"/>
    <col min="11020" max="11020" width="8.5703125" style="181" customWidth="1"/>
    <col min="11021" max="11021" width="4" style="181" customWidth="1"/>
    <col min="11022" max="11022" width="17.42578125" style="181" customWidth="1"/>
    <col min="11023" max="11023" width="3.5703125" style="181" customWidth="1"/>
    <col min="11024" max="11024" width="18.85546875" style="181" customWidth="1"/>
    <col min="11025" max="11265" width="9.140625" style="181"/>
    <col min="11266" max="11266" width="14.28515625" style="181" customWidth="1"/>
    <col min="11267" max="11267" width="10.7109375" style="181" customWidth="1"/>
    <col min="11268" max="11268" width="11.7109375" style="181" customWidth="1"/>
    <col min="11269" max="11269" width="12" style="181" customWidth="1"/>
    <col min="11270" max="11270" width="38.5703125" style="181" customWidth="1"/>
    <col min="11271" max="11271" width="17.85546875" style="181" customWidth="1"/>
    <col min="11272" max="11272" width="18" style="181" customWidth="1"/>
    <col min="11273" max="11273" width="17.85546875" style="181" customWidth="1"/>
    <col min="11274" max="11274" width="20" style="181" bestFit="1" customWidth="1"/>
    <col min="11275" max="11275" width="4" style="181" customWidth="1"/>
    <col min="11276" max="11276" width="8.5703125" style="181" customWidth="1"/>
    <col min="11277" max="11277" width="4" style="181" customWidth="1"/>
    <col min="11278" max="11278" width="17.42578125" style="181" customWidth="1"/>
    <col min="11279" max="11279" width="3.5703125" style="181" customWidth="1"/>
    <col min="11280" max="11280" width="18.85546875" style="181" customWidth="1"/>
    <col min="11281" max="11521" width="9.140625" style="181"/>
    <col min="11522" max="11522" width="14.28515625" style="181" customWidth="1"/>
    <col min="11523" max="11523" width="10.7109375" style="181" customWidth="1"/>
    <col min="11524" max="11524" width="11.7109375" style="181" customWidth="1"/>
    <col min="11525" max="11525" width="12" style="181" customWidth="1"/>
    <col min="11526" max="11526" width="38.5703125" style="181" customWidth="1"/>
    <col min="11527" max="11527" width="17.85546875" style="181" customWidth="1"/>
    <col min="11528" max="11528" width="18" style="181" customWidth="1"/>
    <col min="11529" max="11529" width="17.85546875" style="181" customWidth="1"/>
    <col min="11530" max="11530" width="20" style="181" bestFit="1" customWidth="1"/>
    <col min="11531" max="11531" width="4" style="181" customWidth="1"/>
    <col min="11532" max="11532" width="8.5703125" style="181" customWidth="1"/>
    <col min="11533" max="11533" width="4" style="181" customWidth="1"/>
    <col min="11534" max="11534" width="17.42578125" style="181" customWidth="1"/>
    <col min="11535" max="11535" width="3.5703125" style="181" customWidth="1"/>
    <col min="11536" max="11536" width="18.85546875" style="181" customWidth="1"/>
    <col min="11537" max="11777" width="9.140625" style="181"/>
    <col min="11778" max="11778" width="14.28515625" style="181" customWidth="1"/>
    <col min="11779" max="11779" width="10.7109375" style="181" customWidth="1"/>
    <col min="11780" max="11780" width="11.7109375" style="181" customWidth="1"/>
    <col min="11781" max="11781" width="12" style="181" customWidth="1"/>
    <col min="11782" max="11782" width="38.5703125" style="181" customWidth="1"/>
    <col min="11783" max="11783" width="17.85546875" style="181" customWidth="1"/>
    <col min="11784" max="11784" width="18" style="181" customWidth="1"/>
    <col min="11785" max="11785" width="17.85546875" style="181" customWidth="1"/>
    <col min="11786" max="11786" width="20" style="181" bestFit="1" customWidth="1"/>
    <col min="11787" max="11787" width="4" style="181" customWidth="1"/>
    <col min="11788" max="11788" width="8.5703125" style="181" customWidth="1"/>
    <col min="11789" max="11789" width="4" style="181" customWidth="1"/>
    <col min="11790" max="11790" width="17.42578125" style="181" customWidth="1"/>
    <col min="11791" max="11791" width="3.5703125" style="181" customWidth="1"/>
    <col min="11792" max="11792" width="18.85546875" style="181" customWidth="1"/>
    <col min="11793" max="12033" width="9.140625" style="181"/>
    <col min="12034" max="12034" width="14.28515625" style="181" customWidth="1"/>
    <col min="12035" max="12035" width="10.7109375" style="181" customWidth="1"/>
    <col min="12036" max="12036" width="11.7109375" style="181" customWidth="1"/>
    <col min="12037" max="12037" width="12" style="181" customWidth="1"/>
    <col min="12038" max="12038" width="38.5703125" style="181" customWidth="1"/>
    <col min="12039" max="12039" width="17.85546875" style="181" customWidth="1"/>
    <col min="12040" max="12040" width="18" style="181" customWidth="1"/>
    <col min="12041" max="12041" width="17.85546875" style="181" customWidth="1"/>
    <col min="12042" max="12042" width="20" style="181" bestFit="1" customWidth="1"/>
    <col min="12043" max="12043" width="4" style="181" customWidth="1"/>
    <col min="12044" max="12044" width="8.5703125" style="181" customWidth="1"/>
    <col min="12045" max="12045" width="4" style="181" customWidth="1"/>
    <col min="12046" max="12046" width="17.42578125" style="181" customWidth="1"/>
    <col min="12047" max="12047" width="3.5703125" style="181" customWidth="1"/>
    <col min="12048" max="12048" width="18.85546875" style="181" customWidth="1"/>
    <col min="12049" max="12289" width="9.140625" style="181"/>
    <col min="12290" max="12290" width="14.28515625" style="181" customWidth="1"/>
    <col min="12291" max="12291" width="10.7109375" style="181" customWidth="1"/>
    <col min="12292" max="12292" width="11.7109375" style="181" customWidth="1"/>
    <col min="12293" max="12293" width="12" style="181" customWidth="1"/>
    <col min="12294" max="12294" width="38.5703125" style="181" customWidth="1"/>
    <col min="12295" max="12295" width="17.85546875" style="181" customWidth="1"/>
    <col min="12296" max="12296" width="18" style="181" customWidth="1"/>
    <col min="12297" max="12297" width="17.85546875" style="181" customWidth="1"/>
    <col min="12298" max="12298" width="20" style="181" bestFit="1" customWidth="1"/>
    <col min="12299" max="12299" width="4" style="181" customWidth="1"/>
    <col min="12300" max="12300" width="8.5703125" style="181" customWidth="1"/>
    <col min="12301" max="12301" width="4" style="181" customWidth="1"/>
    <col min="12302" max="12302" width="17.42578125" style="181" customWidth="1"/>
    <col min="12303" max="12303" width="3.5703125" style="181" customWidth="1"/>
    <col min="12304" max="12304" width="18.85546875" style="181" customWidth="1"/>
    <col min="12305" max="12545" width="9.140625" style="181"/>
    <col min="12546" max="12546" width="14.28515625" style="181" customWidth="1"/>
    <col min="12547" max="12547" width="10.7109375" style="181" customWidth="1"/>
    <col min="12548" max="12548" width="11.7109375" style="181" customWidth="1"/>
    <col min="12549" max="12549" width="12" style="181" customWidth="1"/>
    <col min="12550" max="12550" width="38.5703125" style="181" customWidth="1"/>
    <col min="12551" max="12551" width="17.85546875" style="181" customWidth="1"/>
    <col min="12552" max="12552" width="18" style="181" customWidth="1"/>
    <col min="12553" max="12553" width="17.85546875" style="181" customWidth="1"/>
    <col min="12554" max="12554" width="20" style="181" bestFit="1" customWidth="1"/>
    <col min="12555" max="12555" width="4" style="181" customWidth="1"/>
    <col min="12556" max="12556" width="8.5703125" style="181" customWidth="1"/>
    <col min="12557" max="12557" width="4" style="181" customWidth="1"/>
    <col min="12558" max="12558" width="17.42578125" style="181" customWidth="1"/>
    <col min="12559" max="12559" width="3.5703125" style="181" customWidth="1"/>
    <col min="12560" max="12560" width="18.85546875" style="181" customWidth="1"/>
    <col min="12561" max="12801" width="9.140625" style="181"/>
    <col min="12802" max="12802" width="14.28515625" style="181" customWidth="1"/>
    <col min="12803" max="12803" width="10.7109375" style="181" customWidth="1"/>
    <col min="12804" max="12804" width="11.7109375" style="181" customWidth="1"/>
    <col min="12805" max="12805" width="12" style="181" customWidth="1"/>
    <col min="12806" max="12806" width="38.5703125" style="181" customWidth="1"/>
    <col min="12807" max="12807" width="17.85546875" style="181" customWidth="1"/>
    <col min="12808" max="12808" width="18" style="181" customWidth="1"/>
    <col min="12809" max="12809" width="17.85546875" style="181" customWidth="1"/>
    <col min="12810" max="12810" width="20" style="181" bestFit="1" customWidth="1"/>
    <col min="12811" max="12811" width="4" style="181" customWidth="1"/>
    <col min="12812" max="12812" width="8.5703125" style="181" customWidth="1"/>
    <col min="12813" max="12813" width="4" style="181" customWidth="1"/>
    <col min="12814" max="12814" width="17.42578125" style="181" customWidth="1"/>
    <col min="12815" max="12815" width="3.5703125" style="181" customWidth="1"/>
    <col min="12816" max="12816" width="18.85546875" style="181" customWidth="1"/>
    <col min="12817" max="13057" width="9.140625" style="181"/>
    <col min="13058" max="13058" width="14.28515625" style="181" customWidth="1"/>
    <col min="13059" max="13059" width="10.7109375" style="181" customWidth="1"/>
    <col min="13060" max="13060" width="11.7109375" style="181" customWidth="1"/>
    <col min="13061" max="13061" width="12" style="181" customWidth="1"/>
    <col min="13062" max="13062" width="38.5703125" style="181" customWidth="1"/>
    <col min="13063" max="13063" width="17.85546875" style="181" customWidth="1"/>
    <col min="13064" max="13064" width="18" style="181" customWidth="1"/>
    <col min="13065" max="13065" width="17.85546875" style="181" customWidth="1"/>
    <col min="13066" max="13066" width="20" style="181" bestFit="1" customWidth="1"/>
    <col min="13067" max="13067" width="4" style="181" customWidth="1"/>
    <col min="13068" max="13068" width="8.5703125" style="181" customWidth="1"/>
    <col min="13069" max="13069" width="4" style="181" customWidth="1"/>
    <col min="13070" max="13070" width="17.42578125" style="181" customWidth="1"/>
    <col min="13071" max="13071" width="3.5703125" style="181" customWidth="1"/>
    <col min="13072" max="13072" width="18.85546875" style="181" customWidth="1"/>
    <col min="13073" max="13313" width="9.140625" style="181"/>
    <col min="13314" max="13314" width="14.28515625" style="181" customWidth="1"/>
    <col min="13315" max="13315" width="10.7109375" style="181" customWidth="1"/>
    <col min="13316" max="13316" width="11.7109375" style="181" customWidth="1"/>
    <col min="13317" max="13317" width="12" style="181" customWidth="1"/>
    <col min="13318" max="13318" width="38.5703125" style="181" customWidth="1"/>
    <col min="13319" max="13319" width="17.85546875" style="181" customWidth="1"/>
    <col min="13320" max="13320" width="18" style="181" customWidth="1"/>
    <col min="13321" max="13321" width="17.85546875" style="181" customWidth="1"/>
    <col min="13322" max="13322" width="20" style="181" bestFit="1" customWidth="1"/>
    <col min="13323" max="13323" width="4" style="181" customWidth="1"/>
    <col min="13324" max="13324" width="8.5703125" style="181" customWidth="1"/>
    <col min="13325" max="13325" width="4" style="181" customWidth="1"/>
    <col min="13326" max="13326" width="17.42578125" style="181" customWidth="1"/>
    <col min="13327" max="13327" width="3.5703125" style="181" customWidth="1"/>
    <col min="13328" max="13328" width="18.85546875" style="181" customWidth="1"/>
    <col min="13329" max="13569" width="9.140625" style="181"/>
    <col min="13570" max="13570" width="14.28515625" style="181" customWidth="1"/>
    <col min="13571" max="13571" width="10.7109375" style="181" customWidth="1"/>
    <col min="13572" max="13572" width="11.7109375" style="181" customWidth="1"/>
    <col min="13573" max="13573" width="12" style="181" customWidth="1"/>
    <col min="13574" max="13574" width="38.5703125" style="181" customWidth="1"/>
    <col min="13575" max="13575" width="17.85546875" style="181" customWidth="1"/>
    <col min="13576" max="13576" width="18" style="181" customWidth="1"/>
    <col min="13577" max="13577" width="17.85546875" style="181" customWidth="1"/>
    <col min="13578" max="13578" width="20" style="181" bestFit="1" customWidth="1"/>
    <col min="13579" max="13579" width="4" style="181" customWidth="1"/>
    <col min="13580" max="13580" width="8.5703125" style="181" customWidth="1"/>
    <col min="13581" max="13581" width="4" style="181" customWidth="1"/>
    <col min="13582" max="13582" width="17.42578125" style="181" customWidth="1"/>
    <col min="13583" max="13583" width="3.5703125" style="181" customWidth="1"/>
    <col min="13584" max="13584" width="18.85546875" style="181" customWidth="1"/>
    <col min="13585" max="13825" width="9.140625" style="181"/>
    <col min="13826" max="13826" width="14.28515625" style="181" customWidth="1"/>
    <col min="13827" max="13827" width="10.7109375" style="181" customWidth="1"/>
    <col min="13828" max="13828" width="11.7109375" style="181" customWidth="1"/>
    <col min="13829" max="13829" width="12" style="181" customWidth="1"/>
    <col min="13830" max="13830" width="38.5703125" style="181" customWidth="1"/>
    <col min="13831" max="13831" width="17.85546875" style="181" customWidth="1"/>
    <col min="13832" max="13832" width="18" style="181" customWidth="1"/>
    <col min="13833" max="13833" width="17.85546875" style="181" customWidth="1"/>
    <col min="13834" max="13834" width="20" style="181" bestFit="1" customWidth="1"/>
    <col min="13835" max="13835" width="4" style="181" customWidth="1"/>
    <col min="13836" max="13836" width="8.5703125" style="181" customWidth="1"/>
    <col min="13837" max="13837" width="4" style="181" customWidth="1"/>
    <col min="13838" max="13838" width="17.42578125" style="181" customWidth="1"/>
    <col min="13839" max="13839" width="3.5703125" style="181" customWidth="1"/>
    <col min="13840" max="13840" width="18.85546875" style="181" customWidth="1"/>
    <col min="13841" max="14081" width="9.140625" style="181"/>
    <col min="14082" max="14082" width="14.28515625" style="181" customWidth="1"/>
    <col min="14083" max="14083" width="10.7109375" style="181" customWidth="1"/>
    <col min="14084" max="14084" width="11.7109375" style="181" customWidth="1"/>
    <col min="14085" max="14085" width="12" style="181" customWidth="1"/>
    <col min="14086" max="14086" width="38.5703125" style="181" customWidth="1"/>
    <col min="14087" max="14087" width="17.85546875" style="181" customWidth="1"/>
    <col min="14088" max="14088" width="18" style="181" customWidth="1"/>
    <col min="14089" max="14089" width="17.85546875" style="181" customWidth="1"/>
    <col min="14090" max="14090" width="20" style="181" bestFit="1" customWidth="1"/>
    <col min="14091" max="14091" width="4" style="181" customWidth="1"/>
    <col min="14092" max="14092" width="8.5703125" style="181" customWidth="1"/>
    <col min="14093" max="14093" width="4" style="181" customWidth="1"/>
    <col min="14094" max="14094" width="17.42578125" style="181" customWidth="1"/>
    <col min="14095" max="14095" width="3.5703125" style="181" customWidth="1"/>
    <col min="14096" max="14096" width="18.85546875" style="181" customWidth="1"/>
    <col min="14097" max="14337" width="9.140625" style="181"/>
    <col min="14338" max="14338" width="14.28515625" style="181" customWidth="1"/>
    <col min="14339" max="14339" width="10.7109375" style="181" customWidth="1"/>
    <col min="14340" max="14340" width="11.7109375" style="181" customWidth="1"/>
    <col min="14341" max="14341" width="12" style="181" customWidth="1"/>
    <col min="14342" max="14342" width="38.5703125" style="181" customWidth="1"/>
    <col min="14343" max="14343" width="17.85546875" style="181" customWidth="1"/>
    <col min="14344" max="14344" width="18" style="181" customWidth="1"/>
    <col min="14345" max="14345" width="17.85546875" style="181" customWidth="1"/>
    <col min="14346" max="14346" width="20" style="181" bestFit="1" customWidth="1"/>
    <col min="14347" max="14347" width="4" style="181" customWidth="1"/>
    <col min="14348" max="14348" width="8.5703125" style="181" customWidth="1"/>
    <col min="14349" max="14349" width="4" style="181" customWidth="1"/>
    <col min="14350" max="14350" width="17.42578125" style="181" customWidth="1"/>
    <col min="14351" max="14351" width="3.5703125" style="181" customWidth="1"/>
    <col min="14352" max="14352" width="18.85546875" style="181" customWidth="1"/>
    <col min="14353" max="14593" width="9.140625" style="181"/>
    <col min="14594" max="14594" width="14.28515625" style="181" customWidth="1"/>
    <col min="14595" max="14595" width="10.7109375" style="181" customWidth="1"/>
    <col min="14596" max="14596" width="11.7109375" style="181" customWidth="1"/>
    <col min="14597" max="14597" width="12" style="181" customWidth="1"/>
    <col min="14598" max="14598" width="38.5703125" style="181" customWidth="1"/>
    <col min="14599" max="14599" width="17.85546875" style="181" customWidth="1"/>
    <col min="14600" max="14600" width="18" style="181" customWidth="1"/>
    <col min="14601" max="14601" width="17.85546875" style="181" customWidth="1"/>
    <col min="14602" max="14602" width="20" style="181" bestFit="1" customWidth="1"/>
    <col min="14603" max="14603" width="4" style="181" customWidth="1"/>
    <col min="14604" max="14604" width="8.5703125" style="181" customWidth="1"/>
    <col min="14605" max="14605" width="4" style="181" customWidth="1"/>
    <col min="14606" max="14606" width="17.42578125" style="181" customWidth="1"/>
    <col min="14607" max="14607" width="3.5703125" style="181" customWidth="1"/>
    <col min="14608" max="14608" width="18.85546875" style="181" customWidth="1"/>
    <col min="14609" max="14849" width="9.140625" style="181"/>
    <col min="14850" max="14850" width="14.28515625" style="181" customWidth="1"/>
    <col min="14851" max="14851" width="10.7109375" style="181" customWidth="1"/>
    <col min="14852" max="14852" width="11.7109375" style="181" customWidth="1"/>
    <col min="14853" max="14853" width="12" style="181" customWidth="1"/>
    <col min="14854" max="14854" width="38.5703125" style="181" customWidth="1"/>
    <col min="14855" max="14855" width="17.85546875" style="181" customWidth="1"/>
    <col min="14856" max="14856" width="18" style="181" customWidth="1"/>
    <col min="14857" max="14857" width="17.85546875" style="181" customWidth="1"/>
    <col min="14858" max="14858" width="20" style="181" bestFit="1" customWidth="1"/>
    <col min="14859" max="14859" width="4" style="181" customWidth="1"/>
    <col min="14860" max="14860" width="8.5703125" style="181" customWidth="1"/>
    <col min="14861" max="14861" width="4" style="181" customWidth="1"/>
    <col min="14862" max="14862" width="17.42578125" style="181" customWidth="1"/>
    <col min="14863" max="14863" width="3.5703125" style="181" customWidth="1"/>
    <col min="14864" max="14864" width="18.85546875" style="181" customWidth="1"/>
    <col min="14865" max="15105" width="9.140625" style="181"/>
    <col min="15106" max="15106" width="14.28515625" style="181" customWidth="1"/>
    <col min="15107" max="15107" width="10.7109375" style="181" customWidth="1"/>
    <col min="15108" max="15108" width="11.7109375" style="181" customWidth="1"/>
    <col min="15109" max="15109" width="12" style="181" customWidth="1"/>
    <col min="15110" max="15110" width="38.5703125" style="181" customWidth="1"/>
    <col min="15111" max="15111" width="17.85546875" style="181" customWidth="1"/>
    <col min="15112" max="15112" width="18" style="181" customWidth="1"/>
    <col min="15113" max="15113" width="17.85546875" style="181" customWidth="1"/>
    <col min="15114" max="15114" width="20" style="181" bestFit="1" customWidth="1"/>
    <col min="15115" max="15115" width="4" style="181" customWidth="1"/>
    <col min="15116" max="15116" width="8.5703125" style="181" customWidth="1"/>
    <col min="15117" max="15117" width="4" style="181" customWidth="1"/>
    <col min="15118" max="15118" width="17.42578125" style="181" customWidth="1"/>
    <col min="15119" max="15119" width="3.5703125" style="181" customWidth="1"/>
    <col min="15120" max="15120" width="18.85546875" style="181" customWidth="1"/>
    <col min="15121" max="15361" width="9.140625" style="181"/>
    <col min="15362" max="15362" width="14.28515625" style="181" customWidth="1"/>
    <col min="15363" max="15363" width="10.7109375" style="181" customWidth="1"/>
    <col min="15364" max="15364" width="11.7109375" style="181" customWidth="1"/>
    <col min="15365" max="15365" width="12" style="181" customWidth="1"/>
    <col min="15366" max="15366" width="38.5703125" style="181" customWidth="1"/>
    <col min="15367" max="15367" width="17.85546875" style="181" customWidth="1"/>
    <col min="15368" max="15368" width="18" style="181" customWidth="1"/>
    <col min="15369" max="15369" width="17.85546875" style="181" customWidth="1"/>
    <col min="15370" max="15370" width="20" style="181" bestFit="1" customWidth="1"/>
    <col min="15371" max="15371" width="4" style="181" customWidth="1"/>
    <col min="15372" max="15372" width="8.5703125" style="181" customWidth="1"/>
    <col min="15373" max="15373" width="4" style="181" customWidth="1"/>
    <col min="15374" max="15374" width="17.42578125" style="181" customWidth="1"/>
    <col min="15375" max="15375" width="3.5703125" style="181" customWidth="1"/>
    <col min="15376" max="15376" width="18.85546875" style="181" customWidth="1"/>
    <col min="15377" max="15617" width="9.140625" style="181"/>
    <col min="15618" max="15618" width="14.28515625" style="181" customWidth="1"/>
    <col min="15619" max="15619" width="10.7109375" style="181" customWidth="1"/>
    <col min="15620" max="15620" width="11.7109375" style="181" customWidth="1"/>
    <col min="15621" max="15621" width="12" style="181" customWidth="1"/>
    <col min="15622" max="15622" width="38.5703125" style="181" customWidth="1"/>
    <col min="15623" max="15623" width="17.85546875" style="181" customWidth="1"/>
    <col min="15624" max="15624" width="18" style="181" customWidth="1"/>
    <col min="15625" max="15625" width="17.85546875" style="181" customWidth="1"/>
    <col min="15626" max="15626" width="20" style="181" bestFit="1" customWidth="1"/>
    <col min="15627" max="15627" width="4" style="181" customWidth="1"/>
    <col min="15628" max="15628" width="8.5703125" style="181" customWidth="1"/>
    <col min="15629" max="15629" width="4" style="181" customWidth="1"/>
    <col min="15630" max="15630" width="17.42578125" style="181" customWidth="1"/>
    <col min="15631" max="15631" width="3.5703125" style="181" customWidth="1"/>
    <col min="15632" max="15632" width="18.85546875" style="181" customWidth="1"/>
    <col min="15633" max="15873" width="9.140625" style="181"/>
    <col min="15874" max="15874" width="14.28515625" style="181" customWidth="1"/>
    <col min="15875" max="15875" width="10.7109375" style="181" customWidth="1"/>
    <col min="15876" max="15876" width="11.7109375" style="181" customWidth="1"/>
    <col min="15877" max="15877" width="12" style="181" customWidth="1"/>
    <col min="15878" max="15878" width="38.5703125" style="181" customWidth="1"/>
    <col min="15879" max="15879" width="17.85546875" style="181" customWidth="1"/>
    <col min="15880" max="15880" width="18" style="181" customWidth="1"/>
    <col min="15881" max="15881" width="17.85546875" style="181" customWidth="1"/>
    <col min="15882" max="15882" width="20" style="181" bestFit="1" customWidth="1"/>
    <col min="15883" max="15883" width="4" style="181" customWidth="1"/>
    <col min="15884" max="15884" width="8.5703125" style="181" customWidth="1"/>
    <col min="15885" max="15885" width="4" style="181" customWidth="1"/>
    <col min="15886" max="15886" width="17.42578125" style="181" customWidth="1"/>
    <col min="15887" max="15887" width="3.5703125" style="181" customWidth="1"/>
    <col min="15888" max="15888" width="18.85546875" style="181" customWidth="1"/>
    <col min="15889" max="16129" width="9.140625" style="181"/>
    <col min="16130" max="16130" width="14.28515625" style="181" customWidth="1"/>
    <col min="16131" max="16131" width="10.7109375" style="181" customWidth="1"/>
    <col min="16132" max="16132" width="11.7109375" style="181" customWidth="1"/>
    <col min="16133" max="16133" width="12" style="181" customWidth="1"/>
    <col min="16134" max="16134" width="38.5703125" style="181" customWidth="1"/>
    <col min="16135" max="16135" width="17.85546875" style="181" customWidth="1"/>
    <col min="16136" max="16136" width="18" style="181" customWidth="1"/>
    <col min="16137" max="16137" width="17.85546875" style="181" customWidth="1"/>
    <col min="16138" max="16138" width="20" style="181" bestFit="1" customWidth="1"/>
    <col min="16139" max="16139" width="4" style="181" customWidth="1"/>
    <col min="16140" max="16140" width="8.5703125" style="181" customWidth="1"/>
    <col min="16141" max="16141" width="4" style="181" customWidth="1"/>
    <col min="16142" max="16142" width="17.42578125" style="181" customWidth="1"/>
    <col min="16143" max="16143" width="3.5703125" style="181" customWidth="1"/>
    <col min="16144" max="16144" width="18.85546875" style="181" customWidth="1"/>
    <col min="16145" max="16384" width="9.140625" style="181"/>
  </cols>
  <sheetData>
    <row r="2" spans="2:18" ht="22.5">
      <c r="C2" s="970"/>
      <c r="D2" s="970"/>
      <c r="E2" s="970"/>
      <c r="F2" s="970"/>
      <c r="G2" s="1212" t="s">
        <v>133</v>
      </c>
      <c r="H2" s="1212"/>
      <c r="I2" s="1212"/>
      <c r="J2" s="1212"/>
      <c r="K2" s="1212"/>
      <c r="L2" s="970"/>
      <c r="M2" s="970"/>
      <c r="N2" s="970"/>
      <c r="O2" s="970"/>
      <c r="P2" s="970"/>
      <c r="Q2" s="970"/>
      <c r="R2" s="970"/>
    </row>
    <row r="3" spans="2:18" ht="15.75">
      <c r="C3" s="976"/>
      <c r="D3" s="976"/>
      <c r="E3" s="976"/>
      <c r="F3" s="976"/>
      <c r="G3" s="1242" t="s">
        <v>736</v>
      </c>
      <c r="H3" s="1242"/>
      <c r="I3" s="1242"/>
      <c r="J3" s="1242"/>
      <c r="K3" s="1242"/>
      <c r="L3" s="976"/>
      <c r="M3" s="976"/>
      <c r="N3" s="976"/>
      <c r="O3" s="976"/>
      <c r="P3" s="976"/>
      <c r="Q3" s="976"/>
      <c r="R3" s="976"/>
    </row>
    <row r="4" spans="2:18">
      <c r="B4" s="186"/>
      <c r="C4" s="187"/>
      <c r="D4" s="189"/>
      <c r="E4" s="189"/>
      <c r="F4" s="188"/>
      <c r="G4" s="1249" t="s">
        <v>745</v>
      </c>
      <c r="H4" s="1249"/>
      <c r="I4" s="1249"/>
      <c r="J4" s="1249"/>
      <c r="K4" s="1249"/>
      <c r="L4" s="188"/>
    </row>
    <row r="5" spans="2:18" ht="18">
      <c r="C5" s="189"/>
      <c r="D5" s="189"/>
      <c r="E5" s="189"/>
      <c r="F5" s="189"/>
      <c r="G5" s="1258" t="s">
        <v>285</v>
      </c>
      <c r="H5" s="1258"/>
      <c r="I5" s="1258"/>
      <c r="J5" s="1258"/>
      <c r="K5" s="1258"/>
      <c r="L5" s="189"/>
      <c r="M5" s="189"/>
      <c r="N5" s="189"/>
      <c r="O5" s="189"/>
      <c r="P5" s="189"/>
      <c r="Q5" s="189"/>
      <c r="R5" s="189"/>
    </row>
    <row r="6" spans="2:18" s="182" customFormat="1" ht="12.75">
      <c r="B6" s="1245" t="s">
        <v>275</v>
      </c>
      <c r="C6" s="1245" t="s">
        <v>358</v>
      </c>
      <c r="D6" s="1245" t="s">
        <v>223</v>
      </c>
      <c r="E6" s="1245" t="s">
        <v>301</v>
      </c>
      <c r="F6" s="1245" t="s">
        <v>301</v>
      </c>
      <c r="G6" s="1245" t="s">
        <v>359</v>
      </c>
      <c r="H6" s="1246" t="s">
        <v>294</v>
      </c>
      <c r="I6" s="1246" t="s">
        <v>356</v>
      </c>
      <c r="J6" s="1246"/>
      <c r="K6" s="1246"/>
      <c r="L6" s="1246" t="s">
        <v>357</v>
      </c>
      <c r="M6" s="1246"/>
      <c r="N6" s="1246"/>
      <c r="O6" s="517"/>
      <c r="P6" s="1245" t="s">
        <v>355</v>
      </c>
      <c r="Q6" s="504"/>
      <c r="R6" s="1245" t="s">
        <v>296</v>
      </c>
    </row>
    <row r="7" spans="2:18" s="182" customFormat="1" ht="12.75">
      <c r="B7" s="1245"/>
      <c r="C7" s="1245"/>
      <c r="D7" s="1245"/>
      <c r="E7" s="1245"/>
      <c r="F7" s="1245"/>
      <c r="G7" s="1245"/>
      <c r="H7" s="1246"/>
      <c r="I7" s="519" t="s">
        <v>136</v>
      </c>
      <c r="J7" s="519" t="s">
        <v>100</v>
      </c>
      <c r="K7" s="519" t="s">
        <v>137</v>
      </c>
      <c r="L7" s="519" t="s">
        <v>136</v>
      </c>
      <c r="M7" s="519" t="s">
        <v>100</v>
      </c>
      <c r="N7" s="519" t="s">
        <v>137</v>
      </c>
      <c r="O7" s="518"/>
      <c r="P7" s="1245"/>
      <c r="Q7" s="504"/>
      <c r="R7" s="1245"/>
    </row>
    <row r="8" spans="2:18" s="182" customFormat="1" ht="12.75">
      <c r="B8" s="1245"/>
      <c r="C8" s="1245"/>
      <c r="D8" s="1245"/>
      <c r="E8" s="1245"/>
      <c r="F8" s="1245"/>
      <c r="G8" s="1245"/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520" t="s">
        <v>293</v>
      </c>
      <c r="O8" s="465"/>
      <c r="P8" s="1245"/>
      <c r="Q8" s="504"/>
      <c r="R8" s="1245"/>
    </row>
    <row r="9" spans="2:18" s="184" customFormat="1" ht="39.950000000000003" customHeight="1">
      <c r="B9" s="559">
        <v>49</v>
      </c>
      <c r="C9" s="689">
        <v>0</v>
      </c>
      <c r="D9" s="680">
        <v>1</v>
      </c>
      <c r="E9" s="681"/>
      <c r="F9" s="682">
        <v>1</v>
      </c>
      <c r="G9" s="683" t="s">
        <v>417</v>
      </c>
      <c r="H9" s="529">
        <v>7062760</v>
      </c>
      <c r="I9" s="685">
        <v>0</v>
      </c>
      <c r="J9" s="522">
        <v>0</v>
      </c>
      <c r="K9" s="686">
        <v>0</v>
      </c>
      <c r="L9" s="522">
        <v>5402170</v>
      </c>
      <c r="M9" s="522">
        <v>2880800</v>
      </c>
      <c r="N9" s="685">
        <f>SUM(L9:M9)</f>
        <v>8282970</v>
      </c>
      <c r="O9" s="547"/>
      <c r="P9" s="687">
        <v>17</v>
      </c>
      <c r="Q9" s="514"/>
      <c r="R9" s="688"/>
    </row>
    <row r="10" spans="2:18" s="184" customFormat="1" ht="39.950000000000003" customHeight="1">
      <c r="B10" s="559">
        <v>50</v>
      </c>
      <c r="C10" s="680">
        <v>1</v>
      </c>
      <c r="D10" s="689">
        <v>0</v>
      </c>
      <c r="E10" s="681"/>
      <c r="F10" s="689">
        <v>0</v>
      </c>
      <c r="G10" s="683" t="s">
        <v>418</v>
      </c>
      <c r="H10" s="684"/>
      <c r="I10" s="685">
        <v>4577470</v>
      </c>
      <c r="J10" s="690">
        <v>801510</v>
      </c>
      <c r="K10" s="686">
        <f>SUM(I10:J10)</f>
        <v>5378980</v>
      </c>
      <c r="L10" s="522">
        <v>0</v>
      </c>
      <c r="M10" s="526">
        <v>0</v>
      </c>
      <c r="N10" s="685">
        <v>0</v>
      </c>
      <c r="O10" s="547"/>
      <c r="P10" s="687">
        <v>16</v>
      </c>
      <c r="Q10" s="514"/>
      <c r="R10" s="688"/>
    </row>
    <row r="11" spans="2:18" s="184" customFormat="1" ht="39.950000000000003" customHeight="1">
      <c r="B11" s="559">
        <v>51</v>
      </c>
      <c r="C11" s="689">
        <v>0</v>
      </c>
      <c r="D11" s="680">
        <v>1</v>
      </c>
      <c r="E11" s="681"/>
      <c r="F11" s="689">
        <v>0</v>
      </c>
      <c r="G11" s="683" t="s">
        <v>419</v>
      </c>
      <c r="H11" s="684" t="s">
        <v>627</v>
      </c>
      <c r="I11" s="685"/>
      <c r="J11" s="685"/>
      <c r="K11" s="686"/>
      <c r="L11" s="691"/>
      <c r="M11" s="691"/>
      <c r="N11" s="688">
        <f>SUM(L11:M11)</f>
        <v>0</v>
      </c>
      <c r="O11" s="547"/>
      <c r="P11" s="687">
        <v>2</v>
      </c>
      <c r="Q11" s="514"/>
      <c r="R11" s="688"/>
    </row>
    <row r="12" spans="2:18" s="184" customFormat="1" ht="39.950000000000003" customHeight="1">
      <c r="B12" s="692" t="s">
        <v>129</v>
      </c>
      <c r="C12" s="693">
        <f>SUM(C9:C11)</f>
        <v>1</v>
      </c>
      <c r="D12" s="693">
        <f>SUM(D9:D11)</f>
        <v>2</v>
      </c>
      <c r="E12" s="693"/>
      <c r="F12" s="693">
        <f>SUM(F9:F11)</f>
        <v>1</v>
      </c>
      <c r="G12" s="694"/>
      <c r="H12" s="695">
        <f>H11+H9</f>
        <v>7254830</v>
      </c>
      <c r="I12" s="696">
        <f t="shared" ref="I12:N12" si="0">SUM(I9:I11)</f>
        <v>4577470</v>
      </c>
      <c r="J12" s="696">
        <f t="shared" si="0"/>
        <v>801510</v>
      </c>
      <c r="K12" s="696">
        <f t="shared" si="0"/>
        <v>5378980</v>
      </c>
      <c r="L12" s="696">
        <f t="shared" si="0"/>
        <v>5402170</v>
      </c>
      <c r="M12" s="696">
        <f t="shared" si="0"/>
        <v>2880800</v>
      </c>
      <c r="N12" s="696">
        <f t="shared" si="0"/>
        <v>8282970</v>
      </c>
      <c r="O12" s="547"/>
      <c r="P12" s="697"/>
      <c r="Q12" s="514"/>
      <c r="R12" s="688"/>
    </row>
    <row r="13" spans="2:18" s="183" customFormat="1" ht="12.75">
      <c r="B13" s="479"/>
      <c r="C13" s="478"/>
      <c r="D13" s="478"/>
      <c r="E13" s="478"/>
      <c r="F13" s="478"/>
      <c r="G13" s="527"/>
      <c r="H13" s="527"/>
      <c r="I13" s="527"/>
      <c r="J13" s="527"/>
      <c r="K13" s="528"/>
      <c r="L13" s="529"/>
      <c r="M13" s="529"/>
      <c r="N13" s="524"/>
      <c r="O13" s="465"/>
      <c r="P13" s="760"/>
      <c r="Q13" s="462"/>
      <c r="R13" s="702"/>
    </row>
    <row r="14" spans="2:18">
      <c r="F14" s="184"/>
      <c r="K14" s="185"/>
      <c r="L14" s="185"/>
      <c r="N14" s="180"/>
    </row>
    <row r="15" spans="2:18">
      <c r="B15" s="333"/>
      <c r="E15" s="184"/>
      <c r="K15" s="185"/>
      <c r="L15" s="185"/>
      <c r="N15" s="180"/>
    </row>
    <row r="16" spans="2:18">
      <c r="I16" s="185">
        <v>18</v>
      </c>
    </row>
  </sheetData>
  <mergeCells count="15">
    <mergeCell ref="G2:K2"/>
    <mergeCell ref="G4:K4"/>
    <mergeCell ref="B6:B8"/>
    <mergeCell ref="C6:C8"/>
    <mergeCell ref="D6:D8"/>
    <mergeCell ref="E6:E8"/>
    <mergeCell ref="F6:F8"/>
    <mergeCell ref="G6:G8"/>
    <mergeCell ref="H6:H7"/>
    <mergeCell ref="I6:K6"/>
    <mergeCell ref="L6:N6"/>
    <mergeCell ref="P6:P8"/>
    <mergeCell ref="R6:R8"/>
    <mergeCell ref="G5:K5"/>
    <mergeCell ref="G3:K3"/>
  </mergeCells>
  <pageMargins left="0.95" right="0.7" top="0.75" bottom="0.75" header="0.3" footer="0.3"/>
  <pageSetup paperSize="5" scale="58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2:Q18"/>
  <sheetViews>
    <sheetView topLeftCell="A4" workbookViewId="0">
      <selection activeCell="H17" sqref="H17"/>
    </sheetView>
  </sheetViews>
  <sheetFormatPr defaultRowHeight="15"/>
  <cols>
    <col min="1" max="1" width="9.140625" style="181"/>
    <col min="2" max="2" width="6.85546875" style="180" customWidth="1"/>
    <col min="3" max="3" width="10.7109375" style="181" customWidth="1"/>
    <col min="4" max="4" width="11.7109375" style="181" customWidth="1"/>
    <col min="5" max="5" width="10.42578125" style="181" customWidth="1"/>
    <col min="6" max="6" width="45.7109375" style="185" customWidth="1"/>
    <col min="7" max="7" width="27.85546875" style="185" bestFit="1" customWidth="1"/>
    <col min="8" max="8" width="19.28515625" style="185" bestFit="1" customWidth="1"/>
    <col min="9" max="9" width="17.28515625" style="185" customWidth="1"/>
    <col min="10" max="10" width="19.7109375" style="181" bestFit="1" customWidth="1"/>
    <col min="11" max="11" width="19.7109375" style="180" bestFit="1" customWidth="1"/>
    <col min="12" max="12" width="18.85546875" style="181" bestFit="1" customWidth="1"/>
    <col min="13" max="13" width="19.7109375" style="181" bestFit="1" customWidth="1"/>
    <col min="14" max="14" width="1.42578125" style="181" customWidth="1"/>
    <col min="15" max="15" width="6.5703125" style="181" customWidth="1"/>
    <col min="16" max="16" width="1.7109375" style="181" customWidth="1"/>
    <col min="17" max="256" width="9.140625" style="181"/>
    <col min="257" max="257" width="14.28515625" style="181" customWidth="1"/>
    <col min="258" max="258" width="10.7109375" style="181" customWidth="1"/>
    <col min="259" max="259" width="11.7109375" style="181" customWidth="1"/>
    <col min="260" max="260" width="12" style="181" customWidth="1"/>
    <col min="261" max="261" width="38.5703125" style="181" customWidth="1"/>
    <col min="262" max="262" width="17.85546875" style="181" customWidth="1"/>
    <col min="263" max="263" width="18" style="181" customWidth="1"/>
    <col min="264" max="264" width="17.85546875" style="181" customWidth="1"/>
    <col min="265" max="265" width="20" style="181" bestFit="1" customWidth="1"/>
    <col min="266" max="266" width="4" style="181" customWidth="1"/>
    <col min="267" max="267" width="8.5703125" style="181" customWidth="1"/>
    <col min="268" max="268" width="4" style="181" customWidth="1"/>
    <col min="269" max="269" width="17.42578125" style="181" customWidth="1"/>
    <col min="270" max="270" width="3.5703125" style="181" customWidth="1"/>
    <col min="271" max="271" width="18.85546875" style="181" customWidth="1"/>
    <col min="272" max="512" width="9.140625" style="181"/>
    <col min="513" max="513" width="14.28515625" style="181" customWidth="1"/>
    <col min="514" max="514" width="10.7109375" style="181" customWidth="1"/>
    <col min="515" max="515" width="11.7109375" style="181" customWidth="1"/>
    <col min="516" max="516" width="12" style="181" customWidth="1"/>
    <col min="517" max="517" width="38.5703125" style="181" customWidth="1"/>
    <col min="518" max="518" width="17.85546875" style="181" customWidth="1"/>
    <col min="519" max="519" width="18" style="181" customWidth="1"/>
    <col min="520" max="520" width="17.85546875" style="181" customWidth="1"/>
    <col min="521" max="521" width="20" style="181" bestFit="1" customWidth="1"/>
    <col min="522" max="522" width="4" style="181" customWidth="1"/>
    <col min="523" max="523" width="8.5703125" style="181" customWidth="1"/>
    <col min="524" max="524" width="4" style="181" customWidth="1"/>
    <col min="525" max="525" width="17.42578125" style="181" customWidth="1"/>
    <col min="526" max="526" width="3.5703125" style="181" customWidth="1"/>
    <col min="527" max="527" width="18.85546875" style="181" customWidth="1"/>
    <col min="528" max="768" width="9.140625" style="181"/>
    <col min="769" max="769" width="14.28515625" style="181" customWidth="1"/>
    <col min="770" max="770" width="10.7109375" style="181" customWidth="1"/>
    <col min="771" max="771" width="11.7109375" style="181" customWidth="1"/>
    <col min="772" max="772" width="12" style="181" customWidth="1"/>
    <col min="773" max="773" width="38.5703125" style="181" customWidth="1"/>
    <col min="774" max="774" width="17.85546875" style="181" customWidth="1"/>
    <col min="775" max="775" width="18" style="181" customWidth="1"/>
    <col min="776" max="776" width="17.85546875" style="181" customWidth="1"/>
    <col min="777" max="777" width="20" style="181" bestFit="1" customWidth="1"/>
    <col min="778" max="778" width="4" style="181" customWidth="1"/>
    <col min="779" max="779" width="8.5703125" style="181" customWidth="1"/>
    <col min="780" max="780" width="4" style="181" customWidth="1"/>
    <col min="781" max="781" width="17.42578125" style="181" customWidth="1"/>
    <col min="782" max="782" width="3.5703125" style="181" customWidth="1"/>
    <col min="783" max="783" width="18.85546875" style="181" customWidth="1"/>
    <col min="784" max="1024" width="9.140625" style="181"/>
    <col min="1025" max="1025" width="14.28515625" style="181" customWidth="1"/>
    <col min="1026" max="1026" width="10.7109375" style="181" customWidth="1"/>
    <col min="1027" max="1027" width="11.7109375" style="181" customWidth="1"/>
    <col min="1028" max="1028" width="12" style="181" customWidth="1"/>
    <col min="1029" max="1029" width="38.5703125" style="181" customWidth="1"/>
    <col min="1030" max="1030" width="17.85546875" style="181" customWidth="1"/>
    <col min="1031" max="1031" width="18" style="181" customWidth="1"/>
    <col min="1032" max="1032" width="17.85546875" style="181" customWidth="1"/>
    <col min="1033" max="1033" width="20" style="181" bestFit="1" customWidth="1"/>
    <col min="1034" max="1034" width="4" style="181" customWidth="1"/>
    <col min="1035" max="1035" width="8.5703125" style="181" customWidth="1"/>
    <col min="1036" max="1036" width="4" style="181" customWidth="1"/>
    <col min="1037" max="1037" width="17.42578125" style="181" customWidth="1"/>
    <col min="1038" max="1038" width="3.5703125" style="181" customWidth="1"/>
    <col min="1039" max="1039" width="18.85546875" style="181" customWidth="1"/>
    <col min="1040" max="1280" width="9.140625" style="181"/>
    <col min="1281" max="1281" width="14.28515625" style="181" customWidth="1"/>
    <col min="1282" max="1282" width="10.7109375" style="181" customWidth="1"/>
    <col min="1283" max="1283" width="11.7109375" style="181" customWidth="1"/>
    <col min="1284" max="1284" width="12" style="181" customWidth="1"/>
    <col min="1285" max="1285" width="38.5703125" style="181" customWidth="1"/>
    <col min="1286" max="1286" width="17.85546875" style="181" customWidth="1"/>
    <col min="1287" max="1287" width="18" style="181" customWidth="1"/>
    <col min="1288" max="1288" width="17.85546875" style="181" customWidth="1"/>
    <col min="1289" max="1289" width="20" style="181" bestFit="1" customWidth="1"/>
    <col min="1290" max="1290" width="4" style="181" customWidth="1"/>
    <col min="1291" max="1291" width="8.5703125" style="181" customWidth="1"/>
    <col min="1292" max="1292" width="4" style="181" customWidth="1"/>
    <col min="1293" max="1293" width="17.42578125" style="181" customWidth="1"/>
    <col min="1294" max="1294" width="3.5703125" style="181" customWidth="1"/>
    <col min="1295" max="1295" width="18.85546875" style="181" customWidth="1"/>
    <col min="1296" max="1536" width="9.140625" style="181"/>
    <col min="1537" max="1537" width="14.28515625" style="181" customWidth="1"/>
    <col min="1538" max="1538" width="10.7109375" style="181" customWidth="1"/>
    <col min="1539" max="1539" width="11.7109375" style="181" customWidth="1"/>
    <col min="1540" max="1540" width="12" style="181" customWidth="1"/>
    <col min="1541" max="1541" width="38.5703125" style="181" customWidth="1"/>
    <col min="1542" max="1542" width="17.85546875" style="181" customWidth="1"/>
    <col min="1543" max="1543" width="18" style="181" customWidth="1"/>
    <col min="1544" max="1544" width="17.85546875" style="181" customWidth="1"/>
    <col min="1545" max="1545" width="20" style="181" bestFit="1" customWidth="1"/>
    <col min="1546" max="1546" width="4" style="181" customWidth="1"/>
    <col min="1547" max="1547" width="8.5703125" style="181" customWidth="1"/>
    <col min="1548" max="1548" width="4" style="181" customWidth="1"/>
    <col min="1549" max="1549" width="17.42578125" style="181" customWidth="1"/>
    <col min="1550" max="1550" width="3.5703125" style="181" customWidth="1"/>
    <col min="1551" max="1551" width="18.85546875" style="181" customWidth="1"/>
    <col min="1552" max="1792" width="9.140625" style="181"/>
    <col min="1793" max="1793" width="14.28515625" style="181" customWidth="1"/>
    <col min="1794" max="1794" width="10.7109375" style="181" customWidth="1"/>
    <col min="1795" max="1795" width="11.7109375" style="181" customWidth="1"/>
    <col min="1796" max="1796" width="12" style="181" customWidth="1"/>
    <col min="1797" max="1797" width="38.5703125" style="181" customWidth="1"/>
    <col min="1798" max="1798" width="17.85546875" style="181" customWidth="1"/>
    <col min="1799" max="1799" width="18" style="181" customWidth="1"/>
    <col min="1800" max="1800" width="17.85546875" style="181" customWidth="1"/>
    <col min="1801" max="1801" width="20" style="181" bestFit="1" customWidth="1"/>
    <col min="1802" max="1802" width="4" style="181" customWidth="1"/>
    <col min="1803" max="1803" width="8.5703125" style="181" customWidth="1"/>
    <col min="1804" max="1804" width="4" style="181" customWidth="1"/>
    <col min="1805" max="1805" width="17.42578125" style="181" customWidth="1"/>
    <col min="1806" max="1806" width="3.5703125" style="181" customWidth="1"/>
    <col min="1807" max="1807" width="18.85546875" style="181" customWidth="1"/>
    <col min="1808" max="2048" width="9.140625" style="181"/>
    <col min="2049" max="2049" width="14.28515625" style="181" customWidth="1"/>
    <col min="2050" max="2050" width="10.7109375" style="181" customWidth="1"/>
    <col min="2051" max="2051" width="11.7109375" style="181" customWidth="1"/>
    <col min="2052" max="2052" width="12" style="181" customWidth="1"/>
    <col min="2053" max="2053" width="38.5703125" style="181" customWidth="1"/>
    <col min="2054" max="2054" width="17.85546875" style="181" customWidth="1"/>
    <col min="2055" max="2055" width="18" style="181" customWidth="1"/>
    <col min="2056" max="2056" width="17.85546875" style="181" customWidth="1"/>
    <col min="2057" max="2057" width="20" style="181" bestFit="1" customWidth="1"/>
    <col min="2058" max="2058" width="4" style="181" customWidth="1"/>
    <col min="2059" max="2059" width="8.5703125" style="181" customWidth="1"/>
    <col min="2060" max="2060" width="4" style="181" customWidth="1"/>
    <col min="2061" max="2061" width="17.42578125" style="181" customWidth="1"/>
    <col min="2062" max="2062" width="3.5703125" style="181" customWidth="1"/>
    <col min="2063" max="2063" width="18.85546875" style="181" customWidth="1"/>
    <col min="2064" max="2304" width="9.140625" style="181"/>
    <col min="2305" max="2305" width="14.28515625" style="181" customWidth="1"/>
    <col min="2306" max="2306" width="10.7109375" style="181" customWidth="1"/>
    <col min="2307" max="2307" width="11.7109375" style="181" customWidth="1"/>
    <col min="2308" max="2308" width="12" style="181" customWidth="1"/>
    <col min="2309" max="2309" width="38.5703125" style="181" customWidth="1"/>
    <col min="2310" max="2310" width="17.85546875" style="181" customWidth="1"/>
    <col min="2311" max="2311" width="18" style="181" customWidth="1"/>
    <col min="2312" max="2312" width="17.85546875" style="181" customWidth="1"/>
    <col min="2313" max="2313" width="20" style="181" bestFit="1" customWidth="1"/>
    <col min="2314" max="2314" width="4" style="181" customWidth="1"/>
    <col min="2315" max="2315" width="8.5703125" style="181" customWidth="1"/>
    <col min="2316" max="2316" width="4" style="181" customWidth="1"/>
    <col min="2317" max="2317" width="17.42578125" style="181" customWidth="1"/>
    <col min="2318" max="2318" width="3.5703125" style="181" customWidth="1"/>
    <col min="2319" max="2319" width="18.85546875" style="181" customWidth="1"/>
    <col min="2320" max="2560" width="9.140625" style="181"/>
    <col min="2561" max="2561" width="14.28515625" style="181" customWidth="1"/>
    <col min="2562" max="2562" width="10.7109375" style="181" customWidth="1"/>
    <col min="2563" max="2563" width="11.7109375" style="181" customWidth="1"/>
    <col min="2564" max="2564" width="12" style="181" customWidth="1"/>
    <col min="2565" max="2565" width="38.5703125" style="181" customWidth="1"/>
    <col min="2566" max="2566" width="17.85546875" style="181" customWidth="1"/>
    <col min="2567" max="2567" width="18" style="181" customWidth="1"/>
    <col min="2568" max="2568" width="17.85546875" style="181" customWidth="1"/>
    <col min="2569" max="2569" width="20" style="181" bestFit="1" customWidth="1"/>
    <col min="2570" max="2570" width="4" style="181" customWidth="1"/>
    <col min="2571" max="2571" width="8.5703125" style="181" customWidth="1"/>
    <col min="2572" max="2572" width="4" style="181" customWidth="1"/>
    <col min="2573" max="2573" width="17.42578125" style="181" customWidth="1"/>
    <col min="2574" max="2574" width="3.5703125" style="181" customWidth="1"/>
    <col min="2575" max="2575" width="18.85546875" style="181" customWidth="1"/>
    <col min="2576" max="2816" width="9.140625" style="181"/>
    <col min="2817" max="2817" width="14.28515625" style="181" customWidth="1"/>
    <col min="2818" max="2818" width="10.7109375" style="181" customWidth="1"/>
    <col min="2819" max="2819" width="11.7109375" style="181" customWidth="1"/>
    <col min="2820" max="2820" width="12" style="181" customWidth="1"/>
    <col min="2821" max="2821" width="38.5703125" style="181" customWidth="1"/>
    <col min="2822" max="2822" width="17.85546875" style="181" customWidth="1"/>
    <col min="2823" max="2823" width="18" style="181" customWidth="1"/>
    <col min="2824" max="2824" width="17.85546875" style="181" customWidth="1"/>
    <col min="2825" max="2825" width="20" style="181" bestFit="1" customWidth="1"/>
    <col min="2826" max="2826" width="4" style="181" customWidth="1"/>
    <col min="2827" max="2827" width="8.5703125" style="181" customWidth="1"/>
    <col min="2828" max="2828" width="4" style="181" customWidth="1"/>
    <col min="2829" max="2829" width="17.42578125" style="181" customWidth="1"/>
    <col min="2830" max="2830" width="3.5703125" style="181" customWidth="1"/>
    <col min="2831" max="2831" width="18.85546875" style="181" customWidth="1"/>
    <col min="2832" max="3072" width="9.140625" style="181"/>
    <col min="3073" max="3073" width="14.28515625" style="181" customWidth="1"/>
    <col min="3074" max="3074" width="10.7109375" style="181" customWidth="1"/>
    <col min="3075" max="3075" width="11.7109375" style="181" customWidth="1"/>
    <col min="3076" max="3076" width="12" style="181" customWidth="1"/>
    <col min="3077" max="3077" width="38.5703125" style="181" customWidth="1"/>
    <col min="3078" max="3078" width="17.85546875" style="181" customWidth="1"/>
    <col min="3079" max="3079" width="18" style="181" customWidth="1"/>
    <col min="3080" max="3080" width="17.85546875" style="181" customWidth="1"/>
    <col min="3081" max="3081" width="20" style="181" bestFit="1" customWidth="1"/>
    <col min="3082" max="3082" width="4" style="181" customWidth="1"/>
    <col min="3083" max="3083" width="8.5703125" style="181" customWidth="1"/>
    <col min="3084" max="3084" width="4" style="181" customWidth="1"/>
    <col min="3085" max="3085" width="17.42578125" style="181" customWidth="1"/>
    <col min="3086" max="3086" width="3.5703125" style="181" customWidth="1"/>
    <col min="3087" max="3087" width="18.85546875" style="181" customWidth="1"/>
    <col min="3088" max="3328" width="9.140625" style="181"/>
    <col min="3329" max="3329" width="14.28515625" style="181" customWidth="1"/>
    <col min="3330" max="3330" width="10.7109375" style="181" customWidth="1"/>
    <col min="3331" max="3331" width="11.7109375" style="181" customWidth="1"/>
    <col min="3332" max="3332" width="12" style="181" customWidth="1"/>
    <col min="3333" max="3333" width="38.5703125" style="181" customWidth="1"/>
    <col min="3334" max="3334" width="17.85546875" style="181" customWidth="1"/>
    <col min="3335" max="3335" width="18" style="181" customWidth="1"/>
    <col min="3336" max="3336" width="17.85546875" style="181" customWidth="1"/>
    <col min="3337" max="3337" width="20" style="181" bestFit="1" customWidth="1"/>
    <col min="3338" max="3338" width="4" style="181" customWidth="1"/>
    <col min="3339" max="3339" width="8.5703125" style="181" customWidth="1"/>
    <col min="3340" max="3340" width="4" style="181" customWidth="1"/>
    <col min="3341" max="3341" width="17.42578125" style="181" customWidth="1"/>
    <col min="3342" max="3342" width="3.5703125" style="181" customWidth="1"/>
    <col min="3343" max="3343" width="18.85546875" style="181" customWidth="1"/>
    <col min="3344" max="3584" width="9.140625" style="181"/>
    <col min="3585" max="3585" width="14.28515625" style="181" customWidth="1"/>
    <col min="3586" max="3586" width="10.7109375" style="181" customWidth="1"/>
    <col min="3587" max="3587" width="11.7109375" style="181" customWidth="1"/>
    <col min="3588" max="3588" width="12" style="181" customWidth="1"/>
    <col min="3589" max="3589" width="38.5703125" style="181" customWidth="1"/>
    <col min="3590" max="3590" width="17.85546875" style="181" customWidth="1"/>
    <col min="3591" max="3591" width="18" style="181" customWidth="1"/>
    <col min="3592" max="3592" width="17.85546875" style="181" customWidth="1"/>
    <col min="3593" max="3593" width="20" style="181" bestFit="1" customWidth="1"/>
    <col min="3594" max="3594" width="4" style="181" customWidth="1"/>
    <col min="3595" max="3595" width="8.5703125" style="181" customWidth="1"/>
    <col min="3596" max="3596" width="4" style="181" customWidth="1"/>
    <col min="3597" max="3597" width="17.42578125" style="181" customWidth="1"/>
    <col min="3598" max="3598" width="3.5703125" style="181" customWidth="1"/>
    <col min="3599" max="3599" width="18.85546875" style="181" customWidth="1"/>
    <col min="3600" max="3840" width="9.140625" style="181"/>
    <col min="3841" max="3841" width="14.28515625" style="181" customWidth="1"/>
    <col min="3842" max="3842" width="10.7109375" style="181" customWidth="1"/>
    <col min="3843" max="3843" width="11.7109375" style="181" customWidth="1"/>
    <col min="3844" max="3844" width="12" style="181" customWidth="1"/>
    <col min="3845" max="3845" width="38.5703125" style="181" customWidth="1"/>
    <col min="3846" max="3846" width="17.85546875" style="181" customWidth="1"/>
    <col min="3847" max="3847" width="18" style="181" customWidth="1"/>
    <col min="3848" max="3848" width="17.85546875" style="181" customWidth="1"/>
    <col min="3849" max="3849" width="20" style="181" bestFit="1" customWidth="1"/>
    <col min="3850" max="3850" width="4" style="181" customWidth="1"/>
    <col min="3851" max="3851" width="8.5703125" style="181" customWidth="1"/>
    <col min="3852" max="3852" width="4" style="181" customWidth="1"/>
    <col min="3853" max="3853" width="17.42578125" style="181" customWidth="1"/>
    <col min="3854" max="3854" width="3.5703125" style="181" customWidth="1"/>
    <col min="3855" max="3855" width="18.85546875" style="181" customWidth="1"/>
    <col min="3856" max="4096" width="9.140625" style="181"/>
    <col min="4097" max="4097" width="14.28515625" style="181" customWidth="1"/>
    <col min="4098" max="4098" width="10.7109375" style="181" customWidth="1"/>
    <col min="4099" max="4099" width="11.7109375" style="181" customWidth="1"/>
    <col min="4100" max="4100" width="12" style="181" customWidth="1"/>
    <col min="4101" max="4101" width="38.5703125" style="181" customWidth="1"/>
    <col min="4102" max="4102" width="17.85546875" style="181" customWidth="1"/>
    <col min="4103" max="4103" width="18" style="181" customWidth="1"/>
    <col min="4104" max="4104" width="17.85546875" style="181" customWidth="1"/>
    <col min="4105" max="4105" width="20" style="181" bestFit="1" customWidth="1"/>
    <col min="4106" max="4106" width="4" style="181" customWidth="1"/>
    <col min="4107" max="4107" width="8.5703125" style="181" customWidth="1"/>
    <col min="4108" max="4108" width="4" style="181" customWidth="1"/>
    <col min="4109" max="4109" width="17.42578125" style="181" customWidth="1"/>
    <col min="4110" max="4110" width="3.5703125" style="181" customWidth="1"/>
    <col min="4111" max="4111" width="18.85546875" style="181" customWidth="1"/>
    <col min="4112" max="4352" width="9.140625" style="181"/>
    <col min="4353" max="4353" width="14.28515625" style="181" customWidth="1"/>
    <col min="4354" max="4354" width="10.7109375" style="181" customWidth="1"/>
    <col min="4355" max="4355" width="11.7109375" style="181" customWidth="1"/>
    <col min="4356" max="4356" width="12" style="181" customWidth="1"/>
    <col min="4357" max="4357" width="38.5703125" style="181" customWidth="1"/>
    <col min="4358" max="4358" width="17.85546875" style="181" customWidth="1"/>
    <col min="4359" max="4359" width="18" style="181" customWidth="1"/>
    <col min="4360" max="4360" width="17.85546875" style="181" customWidth="1"/>
    <col min="4361" max="4361" width="20" style="181" bestFit="1" customWidth="1"/>
    <col min="4362" max="4362" width="4" style="181" customWidth="1"/>
    <col min="4363" max="4363" width="8.5703125" style="181" customWidth="1"/>
    <col min="4364" max="4364" width="4" style="181" customWidth="1"/>
    <col min="4365" max="4365" width="17.42578125" style="181" customWidth="1"/>
    <col min="4366" max="4366" width="3.5703125" style="181" customWidth="1"/>
    <col min="4367" max="4367" width="18.85546875" style="181" customWidth="1"/>
    <col min="4368" max="4608" width="9.140625" style="181"/>
    <col min="4609" max="4609" width="14.28515625" style="181" customWidth="1"/>
    <col min="4610" max="4610" width="10.7109375" style="181" customWidth="1"/>
    <col min="4611" max="4611" width="11.7109375" style="181" customWidth="1"/>
    <col min="4612" max="4612" width="12" style="181" customWidth="1"/>
    <col min="4613" max="4613" width="38.5703125" style="181" customWidth="1"/>
    <col min="4614" max="4614" width="17.85546875" style="181" customWidth="1"/>
    <col min="4615" max="4615" width="18" style="181" customWidth="1"/>
    <col min="4616" max="4616" width="17.85546875" style="181" customWidth="1"/>
    <col min="4617" max="4617" width="20" style="181" bestFit="1" customWidth="1"/>
    <col min="4618" max="4618" width="4" style="181" customWidth="1"/>
    <col min="4619" max="4619" width="8.5703125" style="181" customWidth="1"/>
    <col min="4620" max="4620" width="4" style="181" customWidth="1"/>
    <col min="4621" max="4621" width="17.42578125" style="181" customWidth="1"/>
    <col min="4622" max="4622" width="3.5703125" style="181" customWidth="1"/>
    <col min="4623" max="4623" width="18.85546875" style="181" customWidth="1"/>
    <col min="4624" max="4864" width="9.140625" style="181"/>
    <col min="4865" max="4865" width="14.28515625" style="181" customWidth="1"/>
    <col min="4866" max="4866" width="10.7109375" style="181" customWidth="1"/>
    <col min="4867" max="4867" width="11.7109375" style="181" customWidth="1"/>
    <col min="4868" max="4868" width="12" style="181" customWidth="1"/>
    <col min="4869" max="4869" width="38.5703125" style="181" customWidth="1"/>
    <col min="4870" max="4870" width="17.85546875" style="181" customWidth="1"/>
    <col min="4871" max="4871" width="18" style="181" customWidth="1"/>
    <col min="4872" max="4872" width="17.85546875" style="181" customWidth="1"/>
    <col min="4873" max="4873" width="20" style="181" bestFit="1" customWidth="1"/>
    <col min="4874" max="4874" width="4" style="181" customWidth="1"/>
    <col min="4875" max="4875" width="8.5703125" style="181" customWidth="1"/>
    <col min="4876" max="4876" width="4" style="181" customWidth="1"/>
    <col min="4877" max="4877" width="17.42578125" style="181" customWidth="1"/>
    <col min="4878" max="4878" width="3.5703125" style="181" customWidth="1"/>
    <col min="4879" max="4879" width="18.85546875" style="181" customWidth="1"/>
    <col min="4880" max="5120" width="9.140625" style="181"/>
    <col min="5121" max="5121" width="14.28515625" style="181" customWidth="1"/>
    <col min="5122" max="5122" width="10.7109375" style="181" customWidth="1"/>
    <col min="5123" max="5123" width="11.7109375" style="181" customWidth="1"/>
    <col min="5124" max="5124" width="12" style="181" customWidth="1"/>
    <col min="5125" max="5125" width="38.5703125" style="181" customWidth="1"/>
    <col min="5126" max="5126" width="17.85546875" style="181" customWidth="1"/>
    <col min="5127" max="5127" width="18" style="181" customWidth="1"/>
    <col min="5128" max="5128" width="17.85546875" style="181" customWidth="1"/>
    <col min="5129" max="5129" width="20" style="181" bestFit="1" customWidth="1"/>
    <col min="5130" max="5130" width="4" style="181" customWidth="1"/>
    <col min="5131" max="5131" width="8.5703125" style="181" customWidth="1"/>
    <col min="5132" max="5132" width="4" style="181" customWidth="1"/>
    <col min="5133" max="5133" width="17.42578125" style="181" customWidth="1"/>
    <col min="5134" max="5134" width="3.5703125" style="181" customWidth="1"/>
    <col min="5135" max="5135" width="18.85546875" style="181" customWidth="1"/>
    <col min="5136" max="5376" width="9.140625" style="181"/>
    <col min="5377" max="5377" width="14.28515625" style="181" customWidth="1"/>
    <col min="5378" max="5378" width="10.7109375" style="181" customWidth="1"/>
    <col min="5379" max="5379" width="11.7109375" style="181" customWidth="1"/>
    <col min="5380" max="5380" width="12" style="181" customWidth="1"/>
    <col min="5381" max="5381" width="38.5703125" style="181" customWidth="1"/>
    <col min="5382" max="5382" width="17.85546875" style="181" customWidth="1"/>
    <col min="5383" max="5383" width="18" style="181" customWidth="1"/>
    <col min="5384" max="5384" width="17.85546875" style="181" customWidth="1"/>
    <col min="5385" max="5385" width="20" style="181" bestFit="1" customWidth="1"/>
    <col min="5386" max="5386" width="4" style="181" customWidth="1"/>
    <col min="5387" max="5387" width="8.5703125" style="181" customWidth="1"/>
    <col min="5388" max="5388" width="4" style="181" customWidth="1"/>
    <col min="5389" max="5389" width="17.42578125" style="181" customWidth="1"/>
    <col min="5390" max="5390" width="3.5703125" style="181" customWidth="1"/>
    <col min="5391" max="5391" width="18.85546875" style="181" customWidth="1"/>
    <col min="5392" max="5632" width="9.140625" style="181"/>
    <col min="5633" max="5633" width="14.28515625" style="181" customWidth="1"/>
    <col min="5634" max="5634" width="10.7109375" style="181" customWidth="1"/>
    <col min="5635" max="5635" width="11.7109375" style="181" customWidth="1"/>
    <col min="5636" max="5636" width="12" style="181" customWidth="1"/>
    <col min="5637" max="5637" width="38.5703125" style="181" customWidth="1"/>
    <col min="5638" max="5638" width="17.85546875" style="181" customWidth="1"/>
    <col min="5639" max="5639" width="18" style="181" customWidth="1"/>
    <col min="5640" max="5640" width="17.85546875" style="181" customWidth="1"/>
    <col min="5641" max="5641" width="20" style="181" bestFit="1" customWidth="1"/>
    <col min="5642" max="5642" width="4" style="181" customWidth="1"/>
    <col min="5643" max="5643" width="8.5703125" style="181" customWidth="1"/>
    <col min="5644" max="5644" width="4" style="181" customWidth="1"/>
    <col min="5645" max="5645" width="17.42578125" style="181" customWidth="1"/>
    <col min="5646" max="5646" width="3.5703125" style="181" customWidth="1"/>
    <col min="5647" max="5647" width="18.85546875" style="181" customWidth="1"/>
    <col min="5648" max="5888" width="9.140625" style="181"/>
    <col min="5889" max="5889" width="14.28515625" style="181" customWidth="1"/>
    <col min="5890" max="5890" width="10.7109375" style="181" customWidth="1"/>
    <col min="5891" max="5891" width="11.7109375" style="181" customWidth="1"/>
    <col min="5892" max="5892" width="12" style="181" customWidth="1"/>
    <col min="5893" max="5893" width="38.5703125" style="181" customWidth="1"/>
    <col min="5894" max="5894" width="17.85546875" style="181" customWidth="1"/>
    <col min="5895" max="5895" width="18" style="181" customWidth="1"/>
    <col min="5896" max="5896" width="17.85546875" style="181" customWidth="1"/>
    <col min="5897" max="5897" width="20" style="181" bestFit="1" customWidth="1"/>
    <col min="5898" max="5898" width="4" style="181" customWidth="1"/>
    <col min="5899" max="5899" width="8.5703125" style="181" customWidth="1"/>
    <col min="5900" max="5900" width="4" style="181" customWidth="1"/>
    <col min="5901" max="5901" width="17.42578125" style="181" customWidth="1"/>
    <col min="5902" max="5902" width="3.5703125" style="181" customWidth="1"/>
    <col min="5903" max="5903" width="18.85546875" style="181" customWidth="1"/>
    <col min="5904" max="6144" width="9.140625" style="181"/>
    <col min="6145" max="6145" width="14.28515625" style="181" customWidth="1"/>
    <col min="6146" max="6146" width="10.7109375" style="181" customWidth="1"/>
    <col min="6147" max="6147" width="11.7109375" style="181" customWidth="1"/>
    <col min="6148" max="6148" width="12" style="181" customWidth="1"/>
    <col min="6149" max="6149" width="38.5703125" style="181" customWidth="1"/>
    <col min="6150" max="6150" width="17.85546875" style="181" customWidth="1"/>
    <col min="6151" max="6151" width="18" style="181" customWidth="1"/>
    <col min="6152" max="6152" width="17.85546875" style="181" customWidth="1"/>
    <col min="6153" max="6153" width="20" style="181" bestFit="1" customWidth="1"/>
    <col min="6154" max="6154" width="4" style="181" customWidth="1"/>
    <col min="6155" max="6155" width="8.5703125" style="181" customWidth="1"/>
    <col min="6156" max="6156" width="4" style="181" customWidth="1"/>
    <col min="6157" max="6157" width="17.42578125" style="181" customWidth="1"/>
    <col min="6158" max="6158" width="3.5703125" style="181" customWidth="1"/>
    <col min="6159" max="6159" width="18.85546875" style="181" customWidth="1"/>
    <col min="6160" max="6400" width="9.140625" style="181"/>
    <col min="6401" max="6401" width="14.28515625" style="181" customWidth="1"/>
    <col min="6402" max="6402" width="10.7109375" style="181" customWidth="1"/>
    <col min="6403" max="6403" width="11.7109375" style="181" customWidth="1"/>
    <col min="6404" max="6404" width="12" style="181" customWidth="1"/>
    <col min="6405" max="6405" width="38.5703125" style="181" customWidth="1"/>
    <col min="6406" max="6406" width="17.85546875" style="181" customWidth="1"/>
    <col min="6407" max="6407" width="18" style="181" customWidth="1"/>
    <col min="6408" max="6408" width="17.85546875" style="181" customWidth="1"/>
    <col min="6409" max="6409" width="20" style="181" bestFit="1" customWidth="1"/>
    <col min="6410" max="6410" width="4" style="181" customWidth="1"/>
    <col min="6411" max="6411" width="8.5703125" style="181" customWidth="1"/>
    <col min="6412" max="6412" width="4" style="181" customWidth="1"/>
    <col min="6413" max="6413" width="17.42578125" style="181" customWidth="1"/>
    <col min="6414" max="6414" width="3.5703125" style="181" customWidth="1"/>
    <col min="6415" max="6415" width="18.85546875" style="181" customWidth="1"/>
    <col min="6416" max="6656" width="9.140625" style="181"/>
    <col min="6657" max="6657" width="14.28515625" style="181" customWidth="1"/>
    <col min="6658" max="6658" width="10.7109375" style="181" customWidth="1"/>
    <col min="6659" max="6659" width="11.7109375" style="181" customWidth="1"/>
    <col min="6660" max="6660" width="12" style="181" customWidth="1"/>
    <col min="6661" max="6661" width="38.5703125" style="181" customWidth="1"/>
    <col min="6662" max="6662" width="17.85546875" style="181" customWidth="1"/>
    <col min="6663" max="6663" width="18" style="181" customWidth="1"/>
    <col min="6664" max="6664" width="17.85546875" style="181" customWidth="1"/>
    <col min="6665" max="6665" width="20" style="181" bestFit="1" customWidth="1"/>
    <col min="6666" max="6666" width="4" style="181" customWidth="1"/>
    <col min="6667" max="6667" width="8.5703125" style="181" customWidth="1"/>
    <col min="6668" max="6668" width="4" style="181" customWidth="1"/>
    <col min="6669" max="6669" width="17.42578125" style="181" customWidth="1"/>
    <col min="6670" max="6670" width="3.5703125" style="181" customWidth="1"/>
    <col min="6671" max="6671" width="18.85546875" style="181" customWidth="1"/>
    <col min="6672" max="6912" width="9.140625" style="181"/>
    <col min="6913" max="6913" width="14.28515625" style="181" customWidth="1"/>
    <col min="6914" max="6914" width="10.7109375" style="181" customWidth="1"/>
    <col min="6915" max="6915" width="11.7109375" style="181" customWidth="1"/>
    <col min="6916" max="6916" width="12" style="181" customWidth="1"/>
    <col min="6917" max="6917" width="38.5703125" style="181" customWidth="1"/>
    <col min="6918" max="6918" width="17.85546875" style="181" customWidth="1"/>
    <col min="6919" max="6919" width="18" style="181" customWidth="1"/>
    <col min="6920" max="6920" width="17.85546875" style="181" customWidth="1"/>
    <col min="6921" max="6921" width="20" style="181" bestFit="1" customWidth="1"/>
    <col min="6922" max="6922" width="4" style="181" customWidth="1"/>
    <col min="6923" max="6923" width="8.5703125" style="181" customWidth="1"/>
    <col min="6924" max="6924" width="4" style="181" customWidth="1"/>
    <col min="6925" max="6925" width="17.42578125" style="181" customWidth="1"/>
    <col min="6926" max="6926" width="3.5703125" style="181" customWidth="1"/>
    <col min="6927" max="6927" width="18.85546875" style="181" customWidth="1"/>
    <col min="6928" max="7168" width="9.140625" style="181"/>
    <col min="7169" max="7169" width="14.28515625" style="181" customWidth="1"/>
    <col min="7170" max="7170" width="10.7109375" style="181" customWidth="1"/>
    <col min="7171" max="7171" width="11.7109375" style="181" customWidth="1"/>
    <col min="7172" max="7172" width="12" style="181" customWidth="1"/>
    <col min="7173" max="7173" width="38.5703125" style="181" customWidth="1"/>
    <col min="7174" max="7174" width="17.85546875" style="181" customWidth="1"/>
    <col min="7175" max="7175" width="18" style="181" customWidth="1"/>
    <col min="7176" max="7176" width="17.85546875" style="181" customWidth="1"/>
    <col min="7177" max="7177" width="20" style="181" bestFit="1" customWidth="1"/>
    <col min="7178" max="7178" width="4" style="181" customWidth="1"/>
    <col min="7179" max="7179" width="8.5703125" style="181" customWidth="1"/>
    <col min="7180" max="7180" width="4" style="181" customWidth="1"/>
    <col min="7181" max="7181" width="17.42578125" style="181" customWidth="1"/>
    <col min="7182" max="7182" width="3.5703125" style="181" customWidth="1"/>
    <col min="7183" max="7183" width="18.85546875" style="181" customWidth="1"/>
    <col min="7184" max="7424" width="9.140625" style="181"/>
    <col min="7425" max="7425" width="14.28515625" style="181" customWidth="1"/>
    <col min="7426" max="7426" width="10.7109375" style="181" customWidth="1"/>
    <col min="7427" max="7427" width="11.7109375" style="181" customWidth="1"/>
    <col min="7428" max="7428" width="12" style="181" customWidth="1"/>
    <col min="7429" max="7429" width="38.5703125" style="181" customWidth="1"/>
    <col min="7430" max="7430" width="17.85546875" style="181" customWidth="1"/>
    <col min="7431" max="7431" width="18" style="181" customWidth="1"/>
    <col min="7432" max="7432" width="17.85546875" style="181" customWidth="1"/>
    <col min="7433" max="7433" width="20" style="181" bestFit="1" customWidth="1"/>
    <col min="7434" max="7434" width="4" style="181" customWidth="1"/>
    <col min="7435" max="7435" width="8.5703125" style="181" customWidth="1"/>
    <col min="7436" max="7436" width="4" style="181" customWidth="1"/>
    <col min="7437" max="7437" width="17.42578125" style="181" customWidth="1"/>
    <col min="7438" max="7438" width="3.5703125" style="181" customWidth="1"/>
    <col min="7439" max="7439" width="18.85546875" style="181" customWidth="1"/>
    <col min="7440" max="7680" width="9.140625" style="181"/>
    <col min="7681" max="7681" width="14.28515625" style="181" customWidth="1"/>
    <col min="7682" max="7682" width="10.7109375" style="181" customWidth="1"/>
    <col min="7683" max="7683" width="11.7109375" style="181" customWidth="1"/>
    <col min="7684" max="7684" width="12" style="181" customWidth="1"/>
    <col min="7685" max="7685" width="38.5703125" style="181" customWidth="1"/>
    <col min="7686" max="7686" width="17.85546875" style="181" customWidth="1"/>
    <col min="7687" max="7687" width="18" style="181" customWidth="1"/>
    <col min="7688" max="7688" width="17.85546875" style="181" customWidth="1"/>
    <col min="7689" max="7689" width="20" style="181" bestFit="1" customWidth="1"/>
    <col min="7690" max="7690" width="4" style="181" customWidth="1"/>
    <col min="7691" max="7691" width="8.5703125" style="181" customWidth="1"/>
    <col min="7692" max="7692" width="4" style="181" customWidth="1"/>
    <col min="7693" max="7693" width="17.42578125" style="181" customWidth="1"/>
    <col min="7694" max="7694" width="3.5703125" style="181" customWidth="1"/>
    <col min="7695" max="7695" width="18.85546875" style="181" customWidth="1"/>
    <col min="7696" max="7936" width="9.140625" style="181"/>
    <col min="7937" max="7937" width="14.28515625" style="181" customWidth="1"/>
    <col min="7938" max="7938" width="10.7109375" style="181" customWidth="1"/>
    <col min="7939" max="7939" width="11.7109375" style="181" customWidth="1"/>
    <col min="7940" max="7940" width="12" style="181" customWidth="1"/>
    <col min="7941" max="7941" width="38.5703125" style="181" customWidth="1"/>
    <col min="7942" max="7942" width="17.85546875" style="181" customWidth="1"/>
    <col min="7943" max="7943" width="18" style="181" customWidth="1"/>
    <col min="7944" max="7944" width="17.85546875" style="181" customWidth="1"/>
    <col min="7945" max="7945" width="20" style="181" bestFit="1" customWidth="1"/>
    <col min="7946" max="7946" width="4" style="181" customWidth="1"/>
    <col min="7947" max="7947" width="8.5703125" style="181" customWidth="1"/>
    <col min="7948" max="7948" width="4" style="181" customWidth="1"/>
    <col min="7949" max="7949" width="17.42578125" style="181" customWidth="1"/>
    <col min="7950" max="7950" width="3.5703125" style="181" customWidth="1"/>
    <col min="7951" max="7951" width="18.85546875" style="181" customWidth="1"/>
    <col min="7952" max="8192" width="9.140625" style="181"/>
    <col min="8193" max="8193" width="14.28515625" style="181" customWidth="1"/>
    <col min="8194" max="8194" width="10.7109375" style="181" customWidth="1"/>
    <col min="8195" max="8195" width="11.7109375" style="181" customWidth="1"/>
    <col min="8196" max="8196" width="12" style="181" customWidth="1"/>
    <col min="8197" max="8197" width="38.5703125" style="181" customWidth="1"/>
    <col min="8198" max="8198" width="17.85546875" style="181" customWidth="1"/>
    <col min="8199" max="8199" width="18" style="181" customWidth="1"/>
    <col min="8200" max="8200" width="17.85546875" style="181" customWidth="1"/>
    <col min="8201" max="8201" width="20" style="181" bestFit="1" customWidth="1"/>
    <col min="8202" max="8202" width="4" style="181" customWidth="1"/>
    <col min="8203" max="8203" width="8.5703125" style="181" customWidth="1"/>
    <col min="8204" max="8204" width="4" style="181" customWidth="1"/>
    <col min="8205" max="8205" width="17.42578125" style="181" customWidth="1"/>
    <col min="8206" max="8206" width="3.5703125" style="181" customWidth="1"/>
    <col min="8207" max="8207" width="18.85546875" style="181" customWidth="1"/>
    <col min="8208" max="8448" width="9.140625" style="181"/>
    <col min="8449" max="8449" width="14.28515625" style="181" customWidth="1"/>
    <col min="8450" max="8450" width="10.7109375" style="181" customWidth="1"/>
    <col min="8451" max="8451" width="11.7109375" style="181" customWidth="1"/>
    <col min="8452" max="8452" width="12" style="181" customWidth="1"/>
    <col min="8453" max="8453" width="38.5703125" style="181" customWidth="1"/>
    <col min="8454" max="8454" width="17.85546875" style="181" customWidth="1"/>
    <col min="8455" max="8455" width="18" style="181" customWidth="1"/>
    <col min="8456" max="8456" width="17.85546875" style="181" customWidth="1"/>
    <col min="8457" max="8457" width="20" style="181" bestFit="1" customWidth="1"/>
    <col min="8458" max="8458" width="4" style="181" customWidth="1"/>
    <col min="8459" max="8459" width="8.5703125" style="181" customWidth="1"/>
    <col min="8460" max="8460" width="4" style="181" customWidth="1"/>
    <col min="8461" max="8461" width="17.42578125" style="181" customWidth="1"/>
    <col min="8462" max="8462" width="3.5703125" style="181" customWidth="1"/>
    <col min="8463" max="8463" width="18.85546875" style="181" customWidth="1"/>
    <col min="8464" max="8704" width="9.140625" style="181"/>
    <col min="8705" max="8705" width="14.28515625" style="181" customWidth="1"/>
    <col min="8706" max="8706" width="10.7109375" style="181" customWidth="1"/>
    <col min="8707" max="8707" width="11.7109375" style="181" customWidth="1"/>
    <col min="8708" max="8708" width="12" style="181" customWidth="1"/>
    <col min="8709" max="8709" width="38.5703125" style="181" customWidth="1"/>
    <col min="8710" max="8710" width="17.85546875" style="181" customWidth="1"/>
    <col min="8711" max="8711" width="18" style="181" customWidth="1"/>
    <col min="8712" max="8712" width="17.85546875" style="181" customWidth="1"/>
    <col min="8713" max="8713" width="20" style="181" bestFit="1" customWidth="1"/>
    <col min="8714" max="8714" width="4" style="181" customWidth="1"/>
    <col min="8715" max="8715" width="8.5703125" style="181" customWidth="1"/>
    <col min="8716" max="8716" width="4" style="181" customWidth="1"/>
    <col min="8717" max="8717" width="17.42578125" style="181" customWidth="1"/>
    <col min="8718" max="8718" width="3.5703125" style="181" customWidth="1"/>
    <col min="8719" max="8719" width="18.85546875" style="181" customWidth="1"/>
    <col min="8720" max="8960" width="9.140625" style="181"/>
    <col min="8961" max="8961" width="14.28515625" style="181" customWidth="1"/>
    <col min="8962" max="8962" width="10.7109375" style="181" customWidth="1"/>
    <col min="8963" max="8963" width="11.7109375" style="181" customWidth="1"/>
    <col min="8964" max="8964" width="12" style="181" customWidth="1"/>
    <col min="8965" max="8965" width="38.5703125" style="181" customWidth="1"/>
    <col min="8966" max="8966" width="17.85546875" style="181" customWidth="1"/>
    <col min="8967" max="8967" width="18" style="181" customWidth="1"/>
    <col min="8968" max="8968" width="17.85546875" style="181" customWidth="1"/>
    <col min="8969" max="8969" width="20" style="181" bestFit="1" customWidth="1"/>
    <col min="8970" max="8970" width="4" style="181" customWidth="1"/>
    <col min="8971" max="8971" width="8.5703125" style="181" customWidth="1"/>
    <col min="8972" max="8972" width="4" style="181" customWidth="1"/>
    <col min="8973" max="8973" width="17.42578125" style="181" customWidth="1"/>
    <col min="8974" max="8974" width="3.5703125" style="181" customWidth="1"/>
    <col min="8975" max="8975" width="18.85546875" style="181" customWidth="1"/>
    <col min="8976" max="9216" width="9.140625" style="181"/>
    <col min="9217" max="9217" width="14.28515625" style="181" customWidth="1"/>
    <col min="9218" max="9218" width="10.7109375" style="181" customWidth="1"/>
    <col min="9219" max="9219" width="11.7109375" style="181" customWidth="1"/>
    <col min="9220" max="9220" width="12" style="181" customWidth="1"/>
    <col min="9221" max="9221" width="38.5703125" style="181" customWidth="1"/>
    <col min="9222" max="9222" width="17.85546875" style="181" customWidth="1"/>
    <col min="9223" max="9223" width="18" style="181" customWidth="1"/>
    <col min="9224" max="9224" width="17.85546875" style="181" customWidth="1"/>
    <col min="9225" max="9225" width="20" style="181" bestFit="1" customWidth="1"/>
    <col min="9226" max="9226" width="4" style="181" customWidth="1"/>
    <col min="9227" max="9227" width="8.5703125" style="181" customWidth="1"/>
    <col min="9228" max="9228" width="4" style="181" customWidth="1"/>
    <col min="9229" max="9229" width="17.42578125" style="181" customWidth="1"/>
    <col min="9230" max="9230" width="3.5703125" style="181" customWidth="1"/>
    <col min="9231" max="9231" width="18.85546875" style="181" customWidth="1"/>
    <col min="9232" max="9472" width="9.140625" style="181"/>
    <col min="9473" max="9473" width="14.28515625" style="181" customWidth="1"/>
    <col min="9474" max="9474" width="10.7109375" style="181" customWidth="1"/>
    <col min="9475" max="9475" width="11.7109375" style="181" customWidth="1"/>
    <col min="9476" max="9476" width="12" style="181" customWidth="1"/>
    <col min="9477" max="9477" width="38.5703125" style="181" customWidth="1"/>
    <col min="9478" max="9478" width="17.85546875" style="181" customWidth="1"/>
    <col min="9479" max="9479" width="18" style="181" customWidth="1"/>
    <col min="9480" max="9480" width="17.85546875" style="181" customWidth="1"/>
    <col min="9481" max="9481" width="20" style="181" bestFit="1" customWidth="1"/>
    <col min="9482" max="9482" width="4" style="181" customWidth="1"/>
    <col min="9483" max="9483" width="8.5703125" style="181" customWidth="1"/>
    <col min="9484" max="9484" width="4" style="181" customWidth="1"/>
    <col min="9485" max="9485" width="17.42578125" style="181" customWidth="1"/>
    <col min="9486" max="9486" width="3.5703125" style="181" customWidth="1"/>
    <col min="9487" max="9487" width="18.85546875" style="181" customWidth="1"/>
    <col min="9488" max="9728" width="9.140625" style="181"/>
    <col min="9729" max="9729" width="14.28515625" style="181" customWidth="1"/>
    <col min="9730" max="9730" width="10.7109375" style="181" customWidth="1"/>
    <col min="9731" max="9731" width="11.7109375" style="181" customWidth="1"/>
    <col min="9732" max="9732" width="12" style="181" customWidth="1"/>
    <col min="9733" max="9733" width="38.5703125" style="181" customWidth="1"/>
    <col min="9734" max="9734" width="17.85546875" style="181" customWidth="1"/>
    <col min="9735" max="9735" width="18" style="181" customWidth="1"/>
    <col min="9736" max="9736" width="17.85546875" style="181" customWidth="1"/>
    <col min="9737" max="9737" width="20" style="181" bestFit="1" customWidth="1"/>
    <col min="9738" max="9738" width="4" style="181" customWidth="1"/>
    <col min="9739" max="9739" width="8.5703125" style="181" customWidth="1"/>
    <col min="9740" max="9740" width="4" style="181" customWidth="1"/>
    <col min="9741" max="9741" width="17.42578125" style="181" customWidth="1"/>
    <col min="9742" max="9742" width="3.5703125" style="181" customWidth="1"/>
    <col min="9743" max="9743" width="18.85546875" style="181" customWidth="1"/>
    <col min="9744" max="9984" width="9.140625" style="181"/>
    <col min="9985" max="9985" width="14.28515625" style="181" customWidth="1"/>
    <col min="9986" max="9986" width="10.7109375" style="181" customWidth="1"/>
    <col min="9987" max="9987" width="11.7109375" style="181" customWidth="1"/>
    <col min="9988" max="9988" width="12" style="181" customWidth="1"/>
    <col min="9989" max="9989" width="38.5703125" style="181" customWidth="1"/>
    <col min="9990" max="9990" width="17.85546875" style="181" customWidth="1"/>
    <col min="9991" max="9991" width="18" style="181" customWidth="1"/>
    <col min="9992" max="9992" width="17.85546875" style="181" customWidth="1"/>
    <col min="9993" max="9993" width="20" style="181" bestFit="1" customWidth="1"/>
    <col min="9994" max="9994" width="4" style="181" customWidth="1"/>
    <col min="9995" max="9995" width="8.5703125" style="181" customWidth="1"/>
    <col min="9996" max="9996" width="4" style="181" customWidth="1"/>
    <col min="9997" max="9997" width="17.42578125" style="181" customWidth="1"/>
    <col min="9998" max="9998" width="3.5703125" style="181" customWidth="1"/>
    <col min="9999" max="9999" width="18.85546875" style="181" customWidth="1"/>
    <col min="10000" max="10240" width="9.140625" style="181"/>
    <col min="10241" max="10241" width="14.28515625" style="181" customWidth="1"/>
    <col min="10242" max="10242" width="10.7109375" style="181" customWidth="1"/>
    <col min="10243" max="10243" width="11.7109375" style="181" customWidth="1"/>
    <col min="10244" max="10244" width="12" style="181" customWidth="1"/>
    <col min="10245" max="10245" width="38.5703125" style="181" customWidth="1"/>
    <col min="10246" max="10246" width="17.85546875" style="181" customWidth="1"/>
    <col min="10247" max="10247" width="18" style="181" customWidth="1"/>
    <col min="10248" max="10248" width="17.85546875" style="181" customWidth="1"/>
    <col min="10249" max="10249" width="20" style="181" bestFit="1" customWidth="1"/>
    <col min="10250" max="10250" width="4" style="181" customWidth="1"/>
    <col min="10251" max="10251" width="8.5703125" style="181" customWidth="1"/>
    <col min="10252" max="10252" width="4" style="181" customWidth="1"/>
    <col min="10253" max="10253" width="17.42578125" style="181" customWidth="1"/>
    <col min="10254" max="10254" width="3.5703125" style="181" customWidth="1"/>
    <col min="10255" max="10255" width="18.85546875" style="181" customWidth="1"/>
    <col min="10256" max="10496" width="9.140625" style="181"/>
    <col min="10497" max="10497" width="14.28515625" style="181" customWidth="1"/>
    <col min="10498" max="10498" width="10.7109375" style="181" customWidth="1"/>
    <col min="10499" max="10499" width="11.7109375" style="181" customWidth="1"/>
    <col min="10500" max="10500" width="12" style="181" customWidth="1"/>
    <col min="10501" max="10501" width="38.5703125" style="181" customWidth="1"/>
    <col min="10502" max="10502" width="17.85546875" style="181" customWidth="1"/>
    <col min="10503" max="10503" width="18" style="181" customWidth="1"/>
    <col min="10504" max="10504" width="17.85546875" style="181" customWidth="1"/>
    <col min="10505" max="10505" width="20" style="181" bestFit="1" customWidth="1"/>
    <col min="10506" max="10506" width="4" style="181" customWidth="1"/>
    <col min="10507" max="10507" width="8.5703125" style="181" customWidth="1"/>
    <col min="10508" max="10508" width="4" style="181" customWidth="1"/>
    <col min="10509" max="10509" width="17.42578125" style="181" customWidth="1"/>
    <col min="10510" max="10510" width="3.5703125" style="181" customWidth="1"/>
    <col min="10511" max="10511" width="18.85546875" style="181" customWidth="1"/>
    <col min="10512" max="10752" width="9.140625" style="181"/>
    <col min="10753" max="10753" width="14.28515625" style="181" customWidth="1"/>
    <col min="10754" max="10754" width="10.7109375" style="181" customWidth="1"/>
    <col min="10755" max="10755" width="11.7109375" style="181" customWidth="1"/>
    <col min="10756" max="10756" width="12" style="181" customWidth="1"/>
    <col min="10757" max="10757" width="38.5703125" style="181" customWidth="1"/>
    <col min="10758" max="10758" width="17.85546875" style="181" customWidth="1"/>
    <col min="10759" max="10759" width="18" style="181" customWidth="1"/>
    <col min="10760" max="10760" width="17.85546875" style="181" customWidth="1"/>
    <col min="10761" max="10761" width="20" style="181" bestFit="1" customWidth="1"/>
    <col min="10762" max="10762" width="4" style="181" customWidth="1"/>
    <col min="10763" max="10763" width="8.5703125" style="181" customWidth="1"/>
    <col min="10764" max="10764" width="4" style="181" customWidth="1"/>
    <col min="10765" max="10765" width="17.42578125" style="181" customWidth="1"/>
    <col min="10766" max="10766" width="3.5703125" style="181" customWidth="1"/>
    <col min="10767" max="10767" width="18.85546875" style="181" customWidth="1"/>
    <col min="10768" max="11008" width="9.140625" style="181"/>
    <col min="11009" max="11009" width="14.28515625" style="181" customWidth="1"/>
    <col min="11010" max="11010" width="10.7109375" style="181" customWidth="1"/>
    <col min="11011" max="11011" width="11.7109375" style="181" customWidth="1"/>
    <col min="11012" max="11012" width="12" style="181" customWidth="1"/>
    <col min="11013" max="11013" width="38.5703125" style="181" customWidth="1"/>
    <col min="11014" max="11014" width="17.85546875" style="181" customWidth="1"/>
    <col min="11015" max="11015" width="18" style="181" customWidth="1"/>
    <col min="11016" max="11016" width="17.85546875" style="181" customWidth="1"/>
    <col min="11017" max="11017" width="20" style="181" bestFit="1" customWidth="1"/>
    <col min="11018" max="11018" width="4" style="181" customWidth="1"/>
    <col min="11019" max="11019" width="8.5703125" style="181" customWidth="1"/>
    <col min="11020" max="11020" width="4" style="181" customWidth="1"/>
    <col min="11021" max="11021" width="17.42578125" style="181" customWidth="1"/>
    <col min="11022" max="11022" width="3.5703125" style="181" customWidth="1"/>
    <col min="11023" max="11023" width="18.85546875" style="181" customWidth="1"/>
    <col min="11024" max="11264" width="9.140625" style="181"/>
    <col min="11265" max="11265" width="14.28515625" style="181" customWidth="1"/>
    <col min="11266" max="11266" width="10.7109375" style="181" customWidth="1"/>
    <col min="11267" max="11267" width="11.7109375" style="181" customWidth="1"/>
    <col min="11268" max="11268" width="12" style="181" customWidth="1"/>
    <col min="11269" max="11269" width="38.5703125" style="181" customWidth="1"/>
    <col min="11270" max="11270" width="17.85546875" style="181" customWidth="1"/>
    <col min="11271" max="11271" width="18" style="181" customWidth="1"/>
    <col min="11272" max="11272" width="17.85546875" style="181" customWidth="1"/>
    <col min="11273" max="11273" width="20" style="181" bestFit="1" customWidth="1"/>
    <col min="11274" max="11274" width="4" style="181" customWidth="1"/>
    <col min="11275" max="11275" width="8.5703125" style="181" customWidth="1"/>
    <col min="11276" max="11276" width="4" style="181" customWidth="1"/>
    <col min="11277" max="11277" width="17.42578125" style="181" customWidth="1"/>
    <col min="11278" max="11278" width="3.5703125" style="181" customWidth="1"/>
    <col min="11279" max="11279" width="18.85546875" style="181" customWidth="1"/>
    <col min="11280" max="11520" width="9.140625" style="181"/>
    <col min="11521" max="11521" width="14.28515625" style="181" customWidth="1"/>
    <col min="11522" max="11522" width="10.7109375" style="181" customWidth="1"/>
    <col min="11523" max="11523" width="11.7109375" style="181" customWidth="1"/>
    <col min="11524" max="11524" width="12" style="181" customWidth="1"/>
    <col min="11525" max="11525" width="38.5703125" style="181" customWidth="1"/>
    <col min="11526" max="11526" width="17.85546875" style="181" customWidth="1"/>
    <col min="11527" max="11527" width="18" style="181" customWidth="1"/>
    <col min="11528" max="11528" width="17.85546875" style="181" customWidth="1"/>
    <col min="11529" max="11529" width="20" style="181" bestFit="1" customWidth="1"/>
    <col min="11530" max="11530" width="4" style="181" customWidth="1"/>
    <col min="11531" max="11531" width="8.5703125" style="181" customWidth="1"/>
    <col min="11532" max="11532" width="4" style="181" customWidth="1"/>
    <col min="11533" max="11533" width="17.42578125" style="181" customWidth="1"/>
    <col min="11534" max="11534" width="3.5703125" style="181" customWidth="1"/>
    <col min="11535" max="11535" width="18.85546875" style="181" customWidth="1"/>
    <col min="11536" max="11776" width="9.140625" style="181"/>
    <col min="11777" max="11777" width="14.28515625" style="181" customWidth="1"/>
    <col min="11778" max="11778" width="10.7109375" style="181" customWidth="1"/>
    <col min="11779" max="11779" width="11.7109375" style="181" customWidth="1"/>
    <col min="11780" max="11780" width="12" style="181" customWidth="1"/>
    <col min="11781" max="11781" width="38.5703125" style="181" customWidth="1"/>
    <col min="11782" max="11782" width="17.85546875" style="181" customWidth="1"/>
    <col min="11783" max="11783" width="18" style="181" customWidth="1"/>
    <col min="11784" max="11784" width="17.85546875" style="181" customWidth="1"/>
    <col min="11785" max="11785" width="20" style="181" bestFit="1" customWidth="1"/>
    <col min="11786" max="11786" width="4" style="181" customWidth="1"/>
    <col min="11787" max="11787" width="8.5703125" style="181" customWidth="1"/>
    <col min="11788" max="11788" width="4" style="181" customWidth="1"/>
    <col min="11789" max="11789" width="17.42578125" style="181" customWidth="1"/>
    <col min="11790" max="11790" width="3.5703125" style="181" customWidth="1"/>
    <col min="11791" max="11791" width="18.85546875" style="181" customWidth="1"/>
    <col min="11792" max="12032" width="9.140625" style="181"/>
    <col min="12033" max="12033" width="14.28515625" style="181" customWidth="1"/>
    <col min="12034" max="12034" width="10.7109375" style="181" customWidth="1"/>
    <col min="12035" max="12035" width="11.7109375" style="181" customWidth="1"/>
    <col min="12036" max="12036" width="12" style="181" customWidth="1"/>
    <col min="12037" max="12037" width="38.5703125" style="181" customWidth="1"/>
    <col min="12038" max="12038" width="17.85546875" style="181" customWidth="1"/>
    <col min="12039" max="12039" width="18" style="181" customWidth="1"/>
    <col min="12040" max="12040" width="17.85546875" style="181" customWidth="1"/>
    <col min="12041" max="12041" width="20" style="181" bestFit="1" customWidth="1"/>
    <col min="12042" max="12042" width="4" style="181" customWidth="1"/>
    <col min="12043" max="12043" width="8.5703125" style="181" customWidth="1"/>
    <col min="12044" max="12044" width="4" style="181" customWidth="1"/>
    <col min="12045" max="12045" width="17.42578125" style="181" customWidth="1"/>
    <col min="12046" max="12046" width="3.5703125" style="181" customWidth="1"/>
    <col min="12047" max="12047" width="18.85546875" style="181" customWidth="1"/>
    <col min="12048" max="12288" width="9.140625" style="181"/>
    <col min="12289" max="12289" width="14.28515625" style="181" customWidth="1"/>
    <col min="12290" max="12290" width="10.7109375" style="181" customWidth="1"/>
    <col min="12291" max="12291" width="11.7109375" style="181" customWidth="1"/>
    <col min="12292" max="12292" width="12" style="181" customWidth="1"/>
    <col min="12293" max="12293" width="38.5703125" style="181" customWidth="1"/>
    <col min="12294" max="12294" width="17.85546875" style="181" customWidth="1"/>
    <col min="12295" max="12295" width="18" style="181" customWidth="1"/>
    <col min="12296" max="12296" width="17.85546875" style="181" customWidth="1"/>
    <col min="12297" max="12297" width="20" style="181" bestFit="1" customWidth="1"/>
    <col min="12298" max="12298" width="4" style="181" customWidth="1"/>
    <col min="12299" max="12299" width="8.5703125" style="181" customWidth="1"/>
    <col min="12300" max="12300" width="4" style="181" customWidth="1"/>
    <col min="12301" max="12301" width="17.42578125" style="181" customWidth="1"/>
    <col min="12302" max="12302" width="3.5703125" style="181" customWidth="1"/>
    <col min="12303" max="12303" width="18.85546875" style="181" customWidth="1"/>
    <col min="12304" max="12544" width="9.140625" style="181"/>
    <col min="12545" max="12545" width="14.28515625" style="181" customWidth="1"/>
    <col min="12546" max="12546" width="10.7109375" style="181" customWidth="1"/>
    <col min="12547" max="12547" width="11.7109375" style="181" customWidth="1"/>
    <col min="12548" max="12548" width="12" style="181" customWidth="1"/>
    <col min="12549" max="12549" width="38.5703125" style="181" customWidth="1"/>
    <col min="12550" max="12550" width="17.85546875" style="181" customWidth="1"/>
    <col min="12551" max="12551" width="18" style="181" customWidth="1"/>
    <col min="12552" max="12552" width="17.85546875" style="181" customWidth="1"/>
    <col min="12553" max="12553" width="20" style="181" bestFit="1" customWidth="1"/>
    <col min="12554" max="12554" width="4" style="181" customWidth="1"/>
    <col min="12555" max="12555" width="8.5703125" style="181" customWidth="1"/>
    <col min="12556" max="12556" width="4" style="181" customWidth="1"/>
    <col min="12557" max="12557" width="17.42578125" style="181" customWidth="1"/>
    <col min="12558" max="12558" width="3.5703125" style="181" customWidth="1"/>
    <col min="12559" max="12559" width="18.85546875" style="181" customWidth="1"/>
    <col min="12560" max="12800" width="9.140625" style="181"/>
    <col min="12801" max="12801" width="14.28515625" style="181" customWidth="1"/>
    <col min="12802" max="12802" width="10.7109375" style="181" customWidth="1"/>
    <col min="12803" max="12803" width="11.7109375" style="181" customWidth="1"/>
    <col min="12804" max="12804" width="12" style="181" customWidth="1"/>
    <col min="12805" max="12805" width="38.5703125" style="181" customWidth="1"/>
    <col min="12806" max="12806" width="17.85546875" style="181" customWidth="1"/>
    <col min="12807" max="12807" width="18" style="181" customWidth="1"/>
    <col min="12808" max="12808" width="17.85546875" style="181" customWidth="1"/>
    <col min="12809" max="12809" width="20" style="181" bestFit="1" customWidth="1"/>
    <col min="12810" max="12810" width="4" style="181" customWidth="1"/>
    <col min="12811" max="12811" width="8.5703125" style="181" customWidth="1"/>
    <col min="12812" max="12812" width="4" style="181" customWidth="1"/>
    <col min="12813" max="12813" width="17.42578125" style="181" customWidth="1"/>
    <col min="12814" max="12814" width="3.5703125" style="181" customWidth="1"/>
    <col min="12815" max="12815" width="18.85546875" style="181" customWidth="1"/>
    <col min="12816" max="13056" width="9.140625" style="181"/>
    <col min="13057" max="13057" width="14.28515625" style="181" customWidth="1"/>
    <col min="13058" max="13058" width="10.7109375" style="181" customWidth="1"/>
    <col min="13059" max="13059" width="11.7109375" style="181" customWidth="1"/>
    <col min="13060" max="13060" width="12" style="181" customWidth="1"/>
    <col min="13061" max="13061" width="38.5703125" style="181" customWidth="1"/>
    <col min="13062" max="13062" width="17.85546875" style="181" customWidth="1"/>
    <col min="13063" max="13063" width="18" style="181" customWidth="1"/>
    <col min="13064" max="13064" width="17.85546875" style="181" customWidth="1"/>
    <col min="13065" max="13065" width="20" style="181" bestFit="1" customWidth="1"/>
    <col min="13066" max="13066" width="4" style="181" customWidth="1"/>
    <col min="13067" max="13067" width="8.5703125" style="181" customWidth="1"/>
    <col min="13068" max="13068" width="4" style="181" customWidth="1"/>
    <col min="13069" max="13069" width="17.42578125" style="181" customWidth="1"/>
    <col min="13070" max="13070" width="3.5703125" style="181" customWidth="1"/>
    <col min="13071" max="13071" width="18.85546875" style="181" customWidth="1"/>
    <col min="13072" max="13312" width="9.140625" style="181"/>
    <col min="13313" max="13313" width="14.28515625" style="181" customWidth="1"/>
    <col min="13314" max="13314" width="10.7109375" style="181" customWidth="1"/>
    <col min="13315" max="13315" width="11.7109375" style="181" customWidth="1"/>
    <col min="13316" max="13316" width="12" style="181" customWidth="1"/>
    <col min="13317" max="13317" width="38.5703125" style="181" customWidth="1"/>
    <col min="13318" max="13318" width="17.85546875" style="181" customWidth="1"/>
    <col min="13319" max="13319" width="18" style="181" customWidth="1"/>
    <col min="13320" max="13320" width="17.85546875" style="181" customWidth="1"/>
    <col min="13321" max="13321" width="20" style="181" bestFit="1" customWidth="1"/>
    <col min="13322" max="13322" width="4" style="181" customWidth="1"/>
    <col min="13323" max="13323" width="8.5703125" style="181" customWidth="1"/>
    <col min="13324" max="13324" width="4" style="181" customWidth="1"/>
    <col min="13325" max="13325" width="17.42578125" style="181" customWidth="1"/>
    <col min="13326" max="13326" width="3.5703125" style="181" customWidth="1"/>
    <col min="13327" max="13327" width="18.85546875" style="181" customWidth="1"/>
    <col min="13328" max="13568" width="9.140625" style="181"/>
    <col min="13569" max="13569" width="14.28515625" style="181" customWidth="1"/>
    <col min="13570" max="13570" width="10.7109375" style="181" customWidth="1"/>
    <col min="13571" max="13571" width="11.7109375" style="181" customWidth="1"/>
    <col min="13572" max="13572" width="12" style="181" customWidth="1"/>
    <col min="13573" max="13573" width="38.5703125" style="181" customWidth="1"/>
    <col min="13574" max="13574" width="17.85546875" style="181" customWidth="1"/>
    <col min="13575" max="13575" width="18" style="181" customWidth="1"/>
    <col min="13576" max="13576" width="17.85546875" style="181" customWidth="1"/>
    <col min="13577" max="13577" width="20" style="181" bestFit="1" customWidth="1"/>
    <col min="13578" max="13578" width="4" style="181" customWidth="1"/>
    <col min="13579" max="13579" width="8.5703125" style="181" customWidth="1"/>
    <col min="13580" max="13580" width="4" style="181" customWidth="1"/>
    <col min="13581" max="13581" width="17.42578125" style="181" customWidth="1"/>
    <col min="13582" max="13582" width="3.5703125" style="181" customWidth="1"/>
    <col min="13583" max="13583" width="18.85546875" style="181" customWidth="1"/>
    <col min="13584" max="13824" width="9.140625" style="181"/>
    <col min="13825" max="13825" width="14.28515625" style="181" customWidth="1"/>
    <col min="13826" max="13826" width="10.7109375" style="181" customWidth="1"/>
    <col min="13827" max="13827" width="11.7109375" style="181" customWidth="1"/>
    <col min="13828" max="13828" width="12" style="181" customWidth="1"/>
    <col min="13829" max="13829" width="38.5703125" style="181" customWidth="1"/>
    <col min="13830" max="13830" width="17.85546875" style="181" customWidth="1"/>
    <col min="13831" max="13831" width="18" style="181" customWidth="1"/>
    <col min="13832" max="13832" width="17.85546875" style="181" customWidth="1"/>
    <col min="13833" max="13833" width="20" style="181" bestFit="1" customWidth="1"/>
    <col min="13834" max="13834" width="4" style="181" customWidth="1"/>
    <col min="13835" max="13835" width="8.5703125" style="181" customWidth="1"/>
    <col min="13836" max="13836" width="4" style="181" customWidth="1"/>
    <col min="13837" max="13837" width="17.42578125" style="181" customWidth="1"/>
    <col min="13838" max="13838" width="3.5703125" style="181" customWidth="1"/>
    <col min="13839" max="13839" width="18.85546875" style="181" customWidth="1"/>
    <col min="13840" max="14080" width="9.140625" style="181"/>
    <col min="14081" max="14081" width="14.28515625" style="181" customWidth="1"/>
    <col min="14082" max="14082" width="10.7109375" style="181" customWidth="1"/>
    <col min="14083" max="14083" width="11.7109375" style="181" customWidth="1"/>
    <col min="14084" max="14084" width="12" style="181" customWidth="1"/>
    <col min="14085" max="14085" width="38.5703125" style="181" customWidth="1"/>
    <col min="14086" max="14086" width="17.85546875" style="181" customWidth="1"/>
    <col min="14087" max="14087" width="18" style="181" customWidth="1"/>
    <col min="14088" max="14088" width="17.85546875" style="181" customWidth="1"/>
    <col min="14089" max="14089" width="20" style="181" bestFit="1" customWidth="1"/>
    <col min="14090" max="14090" width="4" style="181" customWidth="1"/>
    <col min="14091" max="14091" width="8.5703125" style="181" customWidth="1"/>
    <col min="14092" max="14092" width="4" style="181" customWidth="1"/>
    <col min="14093" max="14093" width="17.42578125" style="181" customWidth="1"/>
    <col min="14094" max="14094" width="3.5703125" style="181" customWidth="1"/>
    <col min="14095" max="14095" width="18.85546875" style="181" customWidth="1"/>
    <col min="14096" max="14336" width="9.140625" style="181"/>
    <col min="14337" max="14337" width="14.28515625" style="181" customWidth="1"/>
    <col min="14338" max="14338" width="10.7109375" style="181" customWidth="1"/>
    <col min="14339" max="14339" width="11.7109375" style="181" customWidth="1"/>
    <col min="14340" max="14340" width="12" style="181" customWidth="1"/>
    <col min="14341" max="14341" width="38.5703125" style="181" customWidth="1"/>
    <col min="14342" max="14342" width="17.85546875" style="181" customWidth="1"/>
    <col min="14343" max="14343" width="18" style="181" customWidth="1"/>
    <col min="14344" max="14344" width="17.85546875" style="181" customWidth="1"/>
    <col min="14345" max="14345" width="20" style="181" bestFit="1" customWidth="1"/>
    <col min="14346" max="14346" width="4" style="181" customWidth="1"/>
    <col min="14347" max="14347" width="8.5703125" style="181" customWidth="1"/>
    <col min="14348" max="14348" width="4" style="181" customWidth="1"/>
    <col min="14349" max="14349" width="17.42578125" style="181" customWidth="1"/>
    <col min="14350" max="14350" width="3.5703125" style="181" customWidth="1"/>
    <col min="14351" max="14351" width="18.85546875" style="181" customWidth="1"/>
    <col min="14352" max="14592" width="9.140625" style="181"/>
    <col min="14593" max="14593" width="14.28515625" style="181" customWidth="1"/>
    <col min="14594" max="14594" width="10.7109375" style="181" customWidth="1"/>
    <col min="14595" max="14595" width="11.7109375" style="181" customWidth="1"/>
    <col min="14596" max="14596" width="12" style="181" customWidth="1"/>
    <col min="14597" max="14597" width="38.5703125" style="181" customWidth="1"/>
    <col min="14598" max="14598" width="17.85546875" style="181" customWidth="1"/>
    <col min="14599" max="14599" width="18" style="181" customWidth="1"/>
    <col min="14600" max="14600" width="17.85546875" style="181" customWidth="1"/>
    <col min="14601" max="14601" width="20" style="181" bestFit="1" customWidth="1"/>
    <col min="14602" max="14602" width="4" style="181" customWidth="1"/>
    <col min="14603" max="14603" width="8.5703125" style="181" customWidth="1"/>
    <col min="14604" max="14604" width="4" style="181" customWidth="1"/>
    <col min="14605" max="14605" width="17.42578125" style="181" customWidth="1"/>
    <col min="14606" max="14606" width="3.5703125" style="181" customWidth="1"/>
    <col min="14607" max="14607" width="18.85546875" style="181" customWidth="1"/>
    <col min="14608" max="14848" width="9.140625" style="181"/>
    <col min="14849" max="14849" width="14.28515625" style="181" customWidth="1"/>
    <col min="14850" max="14850" width="10.7109375" style="181" customWidth="1"/>
    <col min="14851" max="14851" width="11.7109375" style="181" customWidth="1"/>
    <col min="14852" max="14852" width="12" style="181" customWidth="1"/>
    <col min="14853" max="14853" width="38.5703125" style="181" customWidth="1"/>
    <col min="14854" max="14854" width="17.85546875" style="181" customWidth="1"/>
    <col min="14855" max="14855" width="18" style="181" customWidth="1"/>
    <col min="14856" max="14856" width="17.85546875" style="181" customWidth="1"/>
    <col min="14857" max="14857" width="20" style="181" bestFit="1" customWidth="1"/>
    <col min="14858" max="14858" width="4" style="181" customWidth="1"/>
    <col min="14859" max="14859" width="8.5703125" style="181" customWidth="1"/>
    <col min="14860" max="14860" width="4" style="181" customWidth="1"/>
    <col min="14861" max="14861" width="17.42578125" style="181" customWidth="1"/>
    <col min="14862" max="14862" width="3.5703125" style="181" customWidth="1"/>
    <col min="14863" max="14863" width="18.85546875" style="181" customWidth="1"/>
    <col min="14864" max="15104" width="9.140625" style="181"/>
    <col min="15105" max="15105" width="14.28515625" style="181" customWidth="1"/>
    <col min="15106" max="15106" width="10.7109375" style="181" customWidth="1"/>
    <col min="15107" max="15107" width="11.7109375" style="181" customWidth="1"/>
    <col min="15108" max="15108" width="12" style="181" customWidth="1"/>
    <col min="15109" max="15109" width="38.5703125" style="181" customWidth="1"/>
    <col min="15110" max="15110" width="17.85546875" style="181" customWidth="1"/>
    <col min="15111" max="15111" width="18" style="181" customWidth="1"/>
    <col min="15112" max="15112" width="17.85546875" style="181" customWidth="1"/>
    <col min="15113" max="15113" width="20" style="181" bestFit="1" customWidth="1"/>
    <col min="15114" max="15114" width="4" style="181" customWidth="1"/>
    <col min="15115" max="15115" width="8.5703125" style="181" customWidth="1"/>
    <col min="15116" max="15116" width="4" style="181" customWidth="1"/>
    <col min="15117" max="15117" width="17.42578125" style="181" customWidth="1"/>
    <col min="15118" max="15118" width="3.5703125" style="181" customWidth="1"/>
    <col min="15119" max="15119" width="18.85546875" style="181" customWidth="1"/>
    <col min="15120" max="15360" width="9.140625" style="181"/>
    <col min="15361" max="15361" width="14.28515625" style="181" customWidth="1"/>
    <col min="15362" max="15362" width="10.7109375" style="181" customWidth="1"/>
    <col min="15363" max="15363" width="11.7109375" style="181" customWidth="1"/>
    <col min="15364" max="15364" width="12" style="181" customWidth="1"/>
    <col min="15365" max="15365" width="38.5703125" style="181" customWidth="1"/>
    <col min="15366" max="15366" width="17.85546875" style="181" customWidth="1"/>
    <col min="15367" max="15367" width="18" style="181" customWidth="1"/>
    <col min="15368" max="15368" width="17.85546875" style="181" customWidth="1"/>
    <col min="15369" max="15369" width="20" style="181" bestFit="1" customWidth="1"/>
    <col min="15370" max="15370" width="4" style="181" customWidth="1"/>
    <col min="15371" max="15371" width="8.5703125" style="181" customWidth="1"/>
    <col min="15372" max="15372" width="4" style="181" customWidth="1"/>
    <col min="15373" max="15373" width="17.42578125" style="181" customWidth="1"/>
    <col min="15374" max="15374" width="3.5703125" style="181" customWidth="1"/>
    <col min="15375" max="15375" width="18.85546875" style="181" customWidth="1"/>
    <col min="15376" max="15616" width="9.140625" style="181"/>
    <col min="15617" max="15617" width="14.28515625" style="181" customWidth="1"/>
    <col min="15618" max="15618" width="10.7109375" style="181" customWidth="1"/>
    <col min="15619" max="15619" width="11.7109375" style="181" customWidth="1"/>
    <col min="15620" max="15620" width="12" style="181" customWidth="1"/>
    <col min="15621" max="15621" width="38.5703125" style="181" customWidth="1"/>
    <col min="15622" max="15622" width="17.85546875" style="181" customWidth="1"/>
    <col min="15623" max="15623" width="18" style="181" customWidth="1"/>
    <col min="15624" max="15624" width="17.85546875" style="181" customWidth="1"/>
    <col min="15625" max="15625" width="20" style="181" bestFit="1" customWidth="1"/>
    <col min="15626" max="15626" width="4" style="181" customWidth="1"/>
    <col min="15627" max="15627" width="8.5703125" style="181" customWidth="1"/>
    <col min="15628" max="15628" width="4" style="181" customWidth="1"/>
    <col min="15629" max="15629" width="17.42578125" style="181" customWidth="1"/>
    <col min="15630" max="15630" width="3.5703125" style="181" customWidth="1"/>
    <col min="15631" max="15631" width="18.85546875" style="181" customWidth="1"/>
    <col min="15632" max="15872" width="9.140625" style="181"/>
    <col min="15873" max="15873" width="14.28515625" style="181" customWidth="1"/>
    <col min="15874" max="15874" width="10.7109375" style="181" customWidth="1"/>
    <col min="15875" max="15875" width="11.7109375" style="181" customWidth="1"/>
    <col min="15876" max="15876" width="12" style="181" customWidth="1"/>
    <col min="15877" max="15877" width="38.5703125" style="181" customWidth="1"/>
    <col min="15878" max="15878" width="17.85546875" style="181" customWidth="1"/>
    <col min="15879" max="15879" width="18" style="181" customWidth="1"/>
    <col min="15880" max="15880" width="17.85546875" style="181" customWidth="1"/>
    <col min="15881" max="15881" width="20" style="181" bestFit="1" customWidth="1"/>
    <col min="15882" max="15882" width="4" style="181" customWidth="1"/>
    <col min="15883" max="15883" width="8.5703125" style="181" customWidth="1"/>
    <col min="15884" max="15884" width="4" style="181" customWidth="1"/>
    <col min="15885" max="15885" width="17.42578125" style="181" customWidth="1"/>
    <col min="15886" max="15886" width="3.5703125" style="181" customWidth="1"/>
    <col min="15887" max="15887" width="18.85546875" style="181" customWidth="1"/>
    <col min="15888" max="16128" width="9.140625" style="181"/>
    <col min="16129" max="16129" width="14.28515625" style="181" customWidth="1"/>
    <col min="16130" max="16130" width="10.7109375" style="181" customWidth="1"/>
    <col min="16131" max="16131" width="11.7109375" style="181" customWidth="1"/>
    <col min="16132" max="16132" width="12" style="181" customWidth="1"/>
    <col min="16133" max="16133" width="38.5703125" style="181" customWidth="1"/>
    <col min="16134" max="16134" width="17.85546875" style="181" customWidth="1"/>
    <col min="16135" max="16135" width="18" style="181" customWidth="1"/>
    <col min="16136" max="16136" width="17.85546875" style="181" customWidth="1"/>
    <col min="16137" max="16137" width="20" style="181" bestFit="1" customWidth="1"/>
    <col min="16138" max="16138" width="4" style="181" customWidth="1"/>
    <col min="16139" max="16139" width="8.5703125" style="181" customWidth="1"/>
    <col min="16140" max="16140" width="4" style="181" customWidth="1"/>
    <col min="16141" max="16141" width="17.42578125" style="181" customWidth="1"/>
    <col min="16142" max="16142" width="3.5703125" style="181" customWidth="1"/>
    <col min="16143" max="16143" width="18.85546875" style="181" customWidth="1"/>
    <col min="16144" max="16384" width="9.140625" style="181"/>
  </cols>
  <sheetData>
    <row r="2" spans="2:17" ht="22.5">
      <c r="C2" s="970"/>
      <c r="D2" s="970"/>
      <c r="E2" s="970"/>
      <c r="F2" s="1212" t="s">
        <v>133</v>
      </c>
      <c r="G2" s="1212"/>
      <c r="H2" s="1212"/>
      <c r="I2" s="1212"/>
      <c r="J2" s="1212"/>
      <c r="K2" s="970"/>
      <c r="L2" s="970"/>
      <c r="M2" s="970"/>
      <c r="N2" s="970"/>
      <c r="O2" s="970"/>
      <c r="P2" s="970"/>
      <c r="Q2" s="970"/>
    </row>
    <row r="3" spans="2:17" ht="15.75">
      <c r="C3" s="976"/>
      <c r="D3" s="976"/>
      <c r="E3" s="976"/>
      <c r="F3" s="1242" t="s">
        <v>736</v>
      </c>
      <c r="G3" s="1242"/>
      <c r="H3" s="1242"/>
      <c r="I3" s="1242"/>
      <c r="J3" s="1242"/>
      <c r="K3" s="976"/>
      <c r="L3" s="976"/>
      <c r="M3" s="976"/>
      <c r="N3" s="976"/>
      <c r="O3" s="976"/>
      <c r="P3" s="976"/>
      <c r="Q3" s="976"/>
    </row>
    <row r="4" spans="2:17">
      <c r="B4" s="186"/>
      <c r="C4" s="187"/>
      <c r="D4" s="189"/>
      <c r="E4" s="188"/>
      <c r="F4" s="1249" t="s">
        <v>746</v>
      </c>
      <c r="G4" s="1249"/>
      <c r="H4" s="1249"/>
      <c r="I4" s="1249"/>
      <c r="J4" s="1249"/>
      <c r="K4" s="188"/>
    </row>
    <row r="5" spans="2:17" ht="18">
      <c r="C5" s="975"/>
      <c r="D5" s="975"/>
      <c r="E5" s="975"/>
      <c r="F5" s="1258" t="s">
        <v>285</v>
      </c>
      <c r="G5" s="1258"/>
      <c r="H5" s="1258"/>
      <c r="I5" s="1258"/>
      <c r="J5" s="1258"/>
      <c r="K5" s="975"/>
      <c r="L5" s="975"/>
      <c r="M5" s="975"/>
      <c r="N5" s="975"/>
      <c r="O5" s="975"/>
      <c r="P5" s="975"/>
      <c r="Q5" s="975"/>
    </row>
    <row r="6" spans="2:17" s="182" customFormat="1" ht="12.75" customHeight="1">
      <c r="B6" s="1245" t="s">
        <v>275</v>
      </c>
      <c r="C6" s="1245" t="s">
        <v>358</v>
      </c>
      <c r="D6" s="1245" t="s">
        <v>223</v>
      </c>
      <c r="E6" s="1245" t="s">
        <v>301</v>
      </c>
      <c r="F6" s="1245" t="s">
        <v>749</v>
      </c>
      <c r="G6" s="1246" t="s">
        <v>294</v>
      </c>
      <c r="H6" s="1246" t="s">
        <v>356</v>
      </c>
      <c r="I6" s="1246"/>
      <c r="J6" s="1246"/>
      <c r="K6" s="1246" t="s">
        <v>357</v>
      </c>
      <c r="L6" s="1246"/>
      <c r="M6" s="1246"/>
      <c r="N6" s="517"/>
      <c r="O6" s="1245" t="s">
        <v>355</v>
      </c>
      <c r="P6" s="518"/>
      <c r="Q6" s="1245" t="s">
        <v>296</v>
      </c>
    </row>
    <row r="7" spans="2:17" s="182" customFormat="1" ht="12.75">
      <c r="B7" s="1245"/>
      <c r="C7" s="1245"/>
      <c r="D7" s="1245"/>
      <c r="E7" s="1245"/>
      <c r="F7" s="1245"/>
      <c r="G7" s="1246"/>
      <c r="H7" s="519" t="s">
        <v>136</v>
      </c>
      <c r="I7" s="519" t="s">
        <v>100</v>
      </c>
      <c r="J7" s="519" t="s">
        <v>137</v>
      </c>
      <c r="K7" s="519" t="s">
        <v>136</v>
      </c>
      <c r="L7" s="519" t="s">
        <v>100</v>
      </c>
      <c r="M7" s="519" t="s">
        <v>137</v>
      </c>
      <c r="N7" s="518"/>
      <c r="O7" s="1245"/>
      <c r="P7" s="518"/>
      <c r="Q7" s="1245"/>
    </row>
    <row r="8" spans="2:17" s="182" customFormat="1" ht="12.75">
      <c r="B8" s="1245"/>
      <c r="C8" s="1245"/>
      <c r="D8" s="1245"/>
      <c r="E8" s="1245"/>
      <c r="F8" s="1245"/>
      <c r="G8" s="520" t="s">
        <v>293</v>
      </c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465"/>
      <c r="O8" s="1245"/>
      <c r="P8" s="518"/>
      <c r="Q8" s="1245"/>
    </row>
    <row r="9" spans="2:17" s="468" customFormat="1" ht="30" customHeight="1">
      <c r="B9" s="566">
        <v>52</v>
      </c>
      <c r="C9" s="1049" t="s">
        <v>398</v>
      </c>
      <c r="D9" s="1045">
        <v>0</v>
      </c>
      <c r="E9" s="1048">
        <v>1</v>
      </c>
      <c r="F9" s="521" t="s">
        <v>420</v>
      </c>
      <c r="H9" s="676">
        <v>0</v>
      </c>
      <c r="I9" s="676">
        <v>0</v>
      </c>
      <c r="J9" s="677">
        <v>0</v>
      </c>
      <c r="K9" s="522">
        <v>5402170</v>
      </c>
      <c r="L9" s="522">
        <v>2880850</v>
      </c>
      <c r="M9" s="676">
        <f t="shared" ref="M9" si="0">SUM(K9:L9)</f>
        <v>8283020</v>
      </c>
      <c r="N9" s="550"/>
      <c r="O9" s="592">
        <v>17</v>
      </c>
      <c r="P9" s="550"/>
      <c r="Q9" s="567"/>
    </row>
    <row r="10" spans="2:17" s="468" customFormat="1" ht="30" customHeight="1">
      <c r="B10" s="566">
        <v>53</v>
      </c>
      <c r="C10" s="1046">
        <v>1</v>
      </c>
      <c r="D10" s="1049">
        <v>1</v>
      </c>
      <c r="E10" s="1045">
        <v>0</v>
      </c>
      <c r="F10" s="521" t="s">
        <v>421</v>
      </c>
      <c r="G10" s="529">
        <v>7062760</v>
      </c>
      <c r="H10" s="685">
        <v>4577470</v>
      </c>
      <c r="I10" s="678">
        <v>801510</v>
      </c>
      <c r="J10" s="677">
        <f>SUM(H10:I10)</f>
        <v>5378980</v>
      </c>
      <c r="K10" s="468">
        <v>0</v>
      </c>
      <c r="L10" s="468">
        <v>0</v>
      </c>
      <c r="M10" s="468">
        <v>0</v>
      </c>
      <c r="N10" s="550"/>
      <c r="O10" s="592">
        <v>16</v>
      </c>
      <c r="P10" s="550"/>
      <c r="Q10" s="567"/>
    </row>
    <row r="11" spans="2:17" s="468" customFormat="1" ht="30" customHeight="1">
      <c r="B11" s="566"/>
      <c r="C11" s="1046"/>
      <c r="D11" s="1046"/>
      <c r="E11" s="1046"/>
      <c r="F11" s="701" t="s">
        <v>422</v>
      </c>
      <c r="G11" s="676"/>
      <c r="H11" s="698"/>
      <c r="I11" s="698"/>
      <c r="J11" s="700"/>
      <c r="K11" s="679"/>
      <c r="L11" s="679"/>
      <c r="M11" s="567"/>
      <c r="N11" s="550"/>
      <c r="O11" s="592"/>
      <c r="P11" s="550"/>
      <c r="Q11" s="567"/>
    </row>
    <row r="12" spans="2:17" s="468" customFormat="1" ht="30" customHeight="1">
      <c r="B12" s="566">
        <v>54</v>
      </c>
      <c r="C12" s="1050">
        <f>SUM(C11:C11)</f>
        <v>0</v>
      </c>
      <c r="D12" s="1046">
        <v>1</v>
      </c>
      <c r="E12" s="1046"/>
      <c r="F12" s="698" t="s">
        <v>423</v>
      </c>
      <c r="G12" s="676">
        <v>384140</v>
      </c>
      <c r="H12" s="676">
        <v>0</v>
      </c>
      <c r="I12" s="676">
        <v>0</v>
      </c>
      <c r="J12" s="677">
        <v>0</v>
      </c>
      <c r="K12" s="679">
        <v>0</v>
      </c>
      <c r="L12" s="679">
        <v>0</v>
      </c>
      <c r="M12" s="567">
        <f>SUM(K12:L12)</f>
        <v>0</v>
      </c>
      <c r="N12" s="550"/>
      <c r="O12" s="592">
        <v>2</v>
      </c>
      <c r="P12" s="550"/>
      <c r="Q12" s="567"/>
    </row>
    <row r="13" spans="2:17" s="468" customFormat="1" ht="30" customHeight="1">
      <c r="B13" s="571" t="s">
        <v>129</v>
      </c>
      <c r="C13" s="1047">
        <f>SUM(C10:C12)</f>
        <v>1</v>
      </c>
      <c r="D13" s="1047">
        <f>SUM(D10:D12)</f>
        <v>2</v>
      </c>
      <c r="E13" s="1047">
        <f>SUM(E9:E12)</f>
        <v>1</v>
      </c>
      <c r="F13" s="699">
        <f t="shared" ref="F13" si="1">SUM(F10:F12)</f>
        <v>0</v>
      </c>
      <c r="G13" s="699">
        <f>SUM(G10:G12)</f>
        <v>7446900</v>
      </c>
      <c r="H13" s="699">
        <f t="shared" ref="H13:M13" si="2">SUM(H9:H12)</f>
        <v>4577470</v>
      </c>
      <c r="I13" s="699">
        <f t="shared" si="2"/>
        <v>801510</v>
      </c>
      <c r="J13" s="699">
        <f t="shared" si="2"/>
        <v>5378980</v>
      </c>
      <c r="K13" s="699">
        <f t="shared" si="2"/>
        <v>5402170</v>
      </c>
      <c r="L13" s="699">
        <f t="shared" si="2"/>
        <v>2880850</v>
      </c>
      <c r="M13" s="699">
        <f t="shared" si="2"/>
        <v>8283020</v>
      </c>
      <c r="N13" s="550"/>
      <c r="O13" s="592"/>
      <c r="P13" s="550"/>
      <c r="Q13" s="567"/>
    </row>
    <row r="14" spans="2:17" ht="20.100000000000001" customHeight="1">
      <c r="B14" s="559"/>
      <c r="C14" s="560"/>
      <c r="D14" s="560"/>
      <c r="E14" s="560"/>
      <c r="F14" s="561"/>
      <c r="G14" s="561"/>
      <c r="H14" s="561"/>
      <c r="I14" s="561"/>
      <c r="J14" s="546"/>
      <c r="K14" s="562"/>
      <c r="L14" s="546"/>
      <c r="M14" s="546"/>
      <c r="N14" s="547"/>
      <c r="O14" s="546"/>
      <c r="P14" s="548"/>
      <c r="Q14" s="546"/>
    </row>
    <row r="15" spans="2:17">
      <c r="E15" s="184"/>
      <c r="J15" s="185"/>
      <c r="K15" s="185"/>
      <c r="M15" s="180"/>
    </row>
    <row r="16" spans="2:17">
      <c r="B16" s="333"/>
      <c r="J16" s="185"/>
      <c r="K16" s="185"/>
      <c r="M16" s="180"/>
    </row>
    <row r="17" spans="8:10">
      <c r="H17" s="185">
        <v>19</v>
      </c>
      <c r="J17" s="185"/>
    </row>
    <row r="18" spans="8:10">
      <c r="J18" s="185"/>
    </row>
  </sheetData>
  <mergeCells count="14">
    <mergeCell ref="F2:J2"/>
    <mergeCell ref="F4:J4"/>
    <mergeCell ref="B6:B8"/>
    <mergeCell ref="C6:C8"/>
    <mergeCell ref="D6:D8"/>
    <mergeCell ref="E6:E8"/>
    <mergeCell ref="F6:F8"/>
    <mergeCell ref="G6:G7"/>
    <mergeCell ref="H6:J6"/>
    <mergeCell ref="K6:M6"/>
    <mergeCell ref="O6:O8"/>
    <mergeCell ref="Q6:Q8"/>
    <mergeCell ref="F5:J5"/>
    <mergeCell ref="F3:J3"/>
  </mergeCells>
  <pageMargins left="0.7" right="0.7" top="0.75" bottom="0.75" header="0.3" footer="0.3"/>
  <pageSetup paperSize="5" scale="62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2:Q34"/>
  <sheetViews>
    <sheetView workbookViewId="0">
      <selection activeCell="C15" sqref="C15"/>
    </sheetView>
  </sheetViews>
  <sheetFormatPr defaultRowHeight="15"/>
  <cols>
    <col min="1" max="1" width="9.140625" style="452"/>
    <col min="2" max="2" width="6.85546875" style="501" customWidth="1"/>
    <col min="3" max="4" width="14" style="452" customWidth="1"/>
    <col min="5" max="5" width="14.140625" style="452" customWidth="1"/>
    <col min="6" max="6" width="50.5703125" style="515" customWidth="1"/>
    <col min="7" max="7" width="36.28515625" style="515" bestFit="1" customWidth="1"/>
    <col min="8" max="8" width="18.42578125" style="515" bestFit="1" customWidth="1"/>
    <col min="9" max="9" width="18.7109375" style="515" bestFit="1" customWidth="1"/>
    <col min="10" max="10" width="18.7109375" style="452" bestFit="1" customWidth="1"/>
    <col min="11" max="11" width="18.28515625" style="501" bestFit="1" customWidth="1"/>
    <col min="12" max="13" width="18.7109375" style="452" bestFit="1" customWidth="1"/>
    <col min="14" max="14" width="1.42578125" style="452" customWidth="1"/>
    <col min="15" max="15" width="9.28515625" style="452" customWidth="1"/>
    <col min="16" max="16" width="1.7109375" style="452" customWidth="1"/>
    <col min="17" max="256" width="9.140625" style="452"/>
    <col min="257" max="257" width="14.28515625" style="452" customWidth="1"/>
    <col min="258" max="258" width="10.7109375" style="452" customWidth="1"/>
    <col min="259" max="259" width="11.7109375" style="452" customWidth="1"/>
    <col min="260" max="260" width="12" style="452" customWidth="1"/>
    <col min="261" max="261" width="38.5703125" style="452" customWidth="1"/>
    <col min="262" max="262" width="17.85546875" style="452" customWidth="1"/>
    <col min="263" max="263" width="18" style="452" customWidth="1"/>
    <col min="264" max="264" width="17.85546875" style="452" customWidth="1"/>
    <col min="265" max="265" width="20" style="452" bestFit="1" customWidth="1"/>
    <col min="266" max="266" width="4" style="452" customWidth="1"/>
    <col min="267" max="267" width="8.5703125" style="452" customWidth="1"/>
    <col min="268" max="268" width="4" style="452" customWidth="1"/>
    <col min="269" max="269" width="17.42578125" style="452" customWidth="1"/>
    <col min="270" max="270" width="3.5703125" style="452" customWidth="1"/>
    <col min="271" max="271" width="18.85546875" style="452" customWidth="1"/>
    <col min="272" max="512" width="9.140625" style="452"/>
    <col min="513" max="513" width="14.28515625" style="452" customWidth="1"/>
    <col min="514" max="514" width="10.7109375" style="452" customWidth="1"/>
    <col min="515" max="515" width="11.7109375" style="452" customWidth="1"/>
    <col min="516" max="516" width="12" style="452" customWidth="1"/>
    <col min="517" max="517" width="38.5703125" style="452" customWidth="1"/>
    <col min="518" max="518" width="17.85546875" style="452" customWidth="1"/>
    <col min="519" max="519" width="18" style="452" customWidth="1"/>
    <col min="520" max="520" width="17.85546875" style="452" customWidth="1"/>
    <col min="521" max="521" width="20" style="452" bestFit="1" customWidth="1"/>
    <col min="522" max="522" width="4" style="452" customWidth="1"/>
    <col min="523" max="523" width="8.5703125" style="452" customWidth="1"/>
    <col min="524" max="524" width="4" style="452" customWidth="1"/>
    <col min="525" max="525" width="17.42578125" style="452" customWidth="1"/>
    <col min="526" max="526" width="3.5703125" style="452" customWidth="1"/>
    <col min="527" max="527" width="18.85546875" style="452" customWidth="1"/>
    <col min="528" max="768" width="9.140625" style="452"/>
    <col min="769" max="769" width="14.28515625" style="452" customWidth="1"/>
    <col min="770" max="770" width="10.7109375" style="452" customWidth="1"/>
    <col min="771" max="771" width="11.7109375" style="452" customWidth="1"/>
    <col min="772" max="772" width="12" style="452" customWidth="1"/>
    <col min="773" max="773" width="38.5703125" style="452" customWidth="1"/>
    <col min="774" max="774" width="17.85546875" style="452" customWidth="1"/>
    <col min="775" max="775" width="18" style="452" customWidth="1"/>
    <col min="776" max="776" width="17.85546875" style="452" customWidth="1"/>
    <col min="777" max="777" width="20" style="452" bestFit="1" customWidth="1"/>
    <col min="778" max="778" width="4" style="452" customWidth="1"/>
    <col min="779" max="779" width="8.5703125" style="452" customWidth="1"/>
    <col min="780" max="780" width="4" style="452" customWidth="1"/>
    <col min="781" max="781" width="17.42578125" style="452" customWidth="1"/>
    <col min="782" max="782" width="3.5703125" style="452" customWidth="1"/>
    <col min="783" max="783" width="18.85546875" style="452" customWidth="1"/>
    <col min="784" max="1024" width="9.140625" style="452"/>
    <col min="1025" max="1025" width="14.28515625" style="452" customWidth="1"/>
    <col min="1026" max="1026" width="10.7109375" style="452" customWidth="1"/>
    <col min="1027" max="1027" width="11.7109375" style="452" customWidth="1"/>
    <col min="1028" max="1028" width="12" style="452" customWidth="1"/>
    <col min="1029" max="1029" width="38.5703125" style="452" customWidth="1"/>
    <col min="1030" max="1030" width="17.85546875" style="452" customWidth="1"/>
    <col min="1031" max="1031" width="18" style="452" customWidth="1"/>
    <col min="1032" max="1032" width="17.85546875" style="452" customWidth="1"/>
    <col min="1033" max="1033" width="20" style="452" bestFit="1" customWidth="1"/>
    <col min="1034" max="1034" width="4" style="452" customWidth="1"/>
    <col min="1035" max="1035" width="8.5703125" style="452" customWidth="1"/>
    <col min="1036" max="1036" width="4" style="452" customWidth="1"/>
    <col min="1037" max="1037" width="17.42578125" style="452" customWidth="1"/>
    <col min="1038" max="1038" width="3.5703125" style="452" customWidth="1"/>
    <col min="1039" max="1039" width="18.85546875" style="452" customWidth="1"/>
    <col min="1040" max="1280" width="9.140625" style="452"/>
    <col min="1281" max="1281" width="14.28515625" style="452" customWidth="1"/>
    <col min="1282" max="1282" width="10.7109375" style="452" customWidth="1"/>
    <col min="1283" max="1283" width="11.7109375" style="452" customWidth="1"/>
    <col min="1284" max="1284" width="12" style="452" customWidth="1"/>
    <col min="1285" max="1285" width="38.5703125" style="452" customWidth="1"/>
    <col min="1286" max="1286" width="17.85546875" style="452" customWidth="1"/>
    <col min="1287" max="1287" width="18" style="452" customWidth="1"/>
    <col min="1288" max="1288" width="17.85546875" style="452" customWidth="1"/>
    <col min="1289" max="1289" width="20" style="452" bestFit="1" customWidth="1"/>
    <col min="1290" max="1290" width="4" style="452" customWidth="1"/>
    <col min="1291" max="1291" width="8.5703125" style="452" customWidth="1"/>
    <col min="1292" max="1292" width="4" style="452" customWidth="1"/>
    <col min="1293" max="1293" width="17.42578125" style="452" customWidth="1"/>
    <col min="1294" max="1294" width="3.5703125" style="452" customWidth="1"/>
    <col min="1295" max="1295" width="18.85546875" style="452" customWidth="1"/>
    <col min="1296" max="1536" width="9.140625" style="452"/>
    <col min="1537" max="1537" width="14.28515625" style="452" customWidth="1"/>
    <col min="1538" max="1538" width="10.7109375" style="452" customWidth="1"/>
    <col min="1539" max="1539" width="11.7109375" style="452" customWidth="1"/>
    <col min="1540" max="1540" width="12" style="452" customWidth="1"/>
    <col min="1541" max="1541" width="38.5703125" style="452" customWidth="1"/>
    <col min="1542" max="1542" width="17.85546875" style="452" customWidth="1"/>
    <col min="1543" max="1543" width="18" style="452" customWidth="1"/>
    <col min="1544" max="1544" width="17.85546875" style="452" customWidth="1"/>
    <col min="1545" max="1545" width="20" style="452" bestFit="1" customWidth="1"/>
    <col min="1546" max="1546" width="4" style="452" customWidth="1"/>
    <col min="1547" max="1547" width="8.5703125" style="452" customWidth="1"/>
    <col min="1548" max="1548" width="4" style="452" customWidth="1"/>
    <col min="1549" max="1549" width="17.42578125" style="452" customWidth="1"/>
    <col min="1550" max="1550" width="3.5703125" style="452" customWidth="1"/>
    <col min="1551" max="1551" width="18.85546875" style="452" customWidth="1"/>
    <col min="1552" max="1792" width="9.140625" style="452"/>
    <col min="1793" max="1793" width="14.28515625" style="452" customWidth="1"/>
    <col min="1794" max="1794" width="10.7109375" style="452" customWidth="1"/>
    <col min="1795" max="1795" width="11.7109375" style="452" customWidth="1"/>
    <col min="1796" max="1796" width="12" style="452" customWidth="1"/>
    <col min="1797" max="1797" width="38.5703125" style="452" customWidth="1"/>
    <col min="1798" max="1798" width="17.85546875" style="452" customWidth="1"/>
    <col min="1799" max="1799" width="18" style="452" customWidth="1"/>
    <col min="1800" max="1800" width="17.85546875" style="452" customWidth="1"/>
    <col min="1801" max="1801" width="20" style="452" bestFit="1" customWidth="1"/>
    <col min="1802" max="1802" width="4" style="452" customWidth="1"/>
    <col min="1803" max="1803" width="8.5703125" style="452" customWidth="1"/>
    <col min="1804" max="1804" width="4" style="452" customWidth="1"/>
    <col min="1805" max="1805" width="17.42578125" style="452" customWidth="1"/>
    <col min="1806" max="1806" width="3.5703125" style="452" customWidth="1"/>
    <col min="1807" max="1807" width="18.85546875" style="452" customWidth="1"/>
    <col min="1808" max="2048" width="9.140625" style="452"/>
    <col min="2049" max="2049" width="14.28515625" style="452" customWidth="1"/>
    <col min="2050" max="2050" width="10.7109375" style="452" customWidth="1"/>
    <col min="2051" max="2051" width="11.7109375" style="452" customWidth="1"/>
    <col min="2052" max="2052" width="12" style="452" customWidth="1"/>
    <col min="2053" max="2053" width="38.5703125" style="452" customWidth="1"/>
    <col min="2054" max="2054" width="17.85546875" style="452" customWidth="1"/>
    <col min="2055" max="2055" width="18" style="452" customWidth="1"/>
    <col min="2056" max="2056" width="17.85546875" style="452" customWidth="1"/>
    <col min="2057" max="2057" width="20" style="452" bestFit="1" customWidth="1"/>
    <col min="2058" max="2058" width="4" style="452" customWidth="1"/>
    <col min="2059" max="2059" width="8.5703125" style="452" customWidth="1"/>
    <col min="2060" max="2060" width="4" style="452" customWidth="1"/>
    <col min="2061" max="2061" width="17.42578125" style="452" customWidth="1"/>
    <col min="2062" max="2062" width="3.5703125" style="452" customWidth="1"/>
    <col min="2063" max="2063" width="18.85546875" style="452" customWidth="1"/>
    <col min="2064" max="2304" width="9.140625" style="452"/>
    <col min="2305" max="2305" width="14.28515625" style="452" customWidth="1"/>
    <col min="2306" max="2306" width="10.7109375" style="452" customWidth="1"/>
    <col min="2307" max="2307" width="11.7109375" style="452" customWidth="1"/>
    <col min="2308" max="2308" width="12" style="452" customWidth="1"/>
    <col min="2309" max="2309" width="38.5703125" style="452" customWidth="1"/>
    <col min="2310" max="2310" width="17.85546875" style="452" customWidth="1"/>
    <col min="2311" max="2311" width="18" style="452" customWidth="1"/>
    <col min="2312" max="2312" width="17.85546875" style="452" customWidth="1"/>
    <col min="2313" max="2313" width="20" style="452" bestFit="1" customWidth="1"/>
    <col min="2314" max="2314" width="4" style="452" customWidth="1"/>
    <col min="2315" max="2315" width="8.5703125" style="452" customWidth="1"/>
    <col min="2316" max="2316" width="4" style="452" customWidth="1"/>
    <col min="2317" max="2317" width="17.42578125" style="452" customWidth="1"/>
    <col min="2318" max="2318" width="3.5703125" style="452" customWidth="1"/>
    <col min="2319" max="2319" width="18.85546875" style="452" customWidth="1"/>
    <col min="2320" max="2560" width="9.140625" style="452"/>
    <col min="2561" max="2561" width="14.28515625" style="452" customWidth="1"/>
    <col min="2562" max="2562" width="10.7109375" style="452" customWidth="1"/>
    <col min="2563" max="2563" width="11.7109375" style="452" customWidth="1"/>
    <col min="2564" max="2564" width="12" style="452" customWidth="1"/>
    <col min="2565" max="2565" width="38.5703125" style="452" customWidth="1"/>
    <col min="2566" max="2566" width="17.85546875" style="452" customWidth="1"/>
    <col min="2567" max="2567" width="18" style="452" customWidth="1"/>
    <col min="2568" max="2568" width="17.85546875" style="452" customWidth="1"/>
    <col min="2569" max="2569" width="20" style="452" bestFit="1" customWidth="1"/>
    <col min="2570" max="2570" width="4" style="452" customWidth="1"/>
    <col min="2571" max="2571" width="8.5703125" style="452" customWidth="1"/>
    <col min="2572" max="2572" width="4" style="452" customWidth="1"/>
    <col min="2573" max="2573" width="17.42578125" style="452" customWidth="1"/>
    <col min="2574" max="2574" width="3.5703125" style="452" customWidth="1"/>
    <col min="2575" max="2575" width="18.85546875" style="452" customWidth="1"/>
    <col min="2576" max="2816" width="9.140625" style="452"/>
    <col min="2817" max="2817" width="14.28515625" style="452" customWidth="1"/>
    <col min="2818" max="2818" width="10.7109375" style="452" customWidth="1"/>
    <col min="2819" max="2819" width="11.7109375" style="452" customWidth="1"/>
    <col min="2820" max="2820" width="12" style="452" customWidth="1"/>
    <col min="2821" max="2821" width="38.5703125" style="452" customWidth="1"/>
    <col min="2822" max="2822" width="17.85546875" style="452" customWidth="1"/>
    <col min="2823" max="2823" width="18" style="452" customWidth="1"/>
    <col min="2824" max="2824" width="17.85546875" style="452" customWidth="1"/>
    <col min="2825" max="2825" width="20" style="452" bestFit="1" customWidth="1"/>
    <col min="2826" max="2826" width="4" style="452" customWidth="1"/>
    <col min="2827" max="2827" width="8.5703125" style="452" customWidth="1"/>
    <col min="2828" max="2828" width="4" style="452" customWidth="1"/>
    <col min="2829" max="2829" width="17.42578125" style="452" customWidth="1"/>
    <col min="2830" max="2830" width="3.5703125" style="452" customWidth="1"/>
    <col min="2831" max="2831" width="18.85546875" style="452" customWidth="1"/>
    <col min="2832" max="3072" width="9.140625" style="452"/>
    <col min="3073" max="3073" width="14.28515625" style="452" customWidth="1"/>
    <col min="3074" max="3074" width="10.7109375" style="452" customWidth="1"/>
    <col min="3075" max="3075" width="11.7109375" style="452" customWidth="1"/>
    <col min="3076" max="3076" width="12" style="452" customWidth="1"/>
    <col min="3077" max="3077" width="38.5703125" style="452" customWidth="1"/>
    <col min="3078" max="3078" width="17.85546875" style="452" customWidth="1"/>
    <col min="3079" max="3079" width="18" style="452" customWidth="1"/>
    <col min="3080" max="3080" width="17.85546875" style="452" customWidth="1"/>
    <col min="3081" max="3081" width="20" style="452" bestFit="1" customWidth="1"/>
    <col min="3082" max="3082" width="4" style="452" customWidth="1"/>
    <col min="3083" max="3083" width="8.5703125" style="452" customWidth="1"/>
    <col min="3084" max="3084" width="4" style="452" customWidth="1"/>
    <col min="3085" max="3085" width="17.42578125" style="452" customWidth="1"/>
    <col min="3086" max="3086" width="3.5703125" style="452" customWidth="1"/>
    <col min="3087" max="3087" width="18.85546875" style="452" customWidth="1"/>
    <col min="3088" max="3328" width="9.140625" style="452"/>
    <col min="3329" max="3329" width="14.28515625" style="452" customWidth="1"/>
    <col min="3330" max="3330" width="10.7109375" style="452" customWidth="1"/>
    <col min="3331" max="3331" width="11.7109375" style="452" customWidth="1"/>
    <col min="3332" max="3332" width="12" style="452" customWidth="1"/>
    <col min="3333" max="3333" width="38.5703125" style="452" customWidth="1"/>
    <col min="3334" max="3334" width="17.85546875" style="452" customWidth="1"/>
    <col min="3335" max="3335" width="18" style="452" customWidth="1"/>
    <col min="3336" max="3336" width="17.85546875" style="452" customWidth="1"/>
    <col min="3337" max="3337" width="20" style="452" bestFit="1" customWidth="1"/>
    <col min="3338" max="3338" width="4" style="452" customWidth="1"/>
    <col min="3339" max="3339" width="8.5703125" style="452" customWidth="1"/>
    <col min="3340" max="3340" width="4" style="452" customWidth="1"/>
    <col min="3341" max="3341" width="17.42578125" style="452" customWidth="1"/>
    <col min="3342" max="3342" width="3.5703125" style="452" customWidth="1"/>
    <col min="3343" max="3343" width="18.85546875" style="452" customWidth="1"/>
    <col min="3344" max="3584" width="9.140625" style="452"/>
    <col min="3585" max="3585" width="14.28515625" style="452" customWidth="1"/>
    <col min="3586" max="3586" width="10.7109375" style="452" customWidth="1"/>
    <col min="3587" max="3587" width="11.7109375" style="452" customWidth="1"/>
    <col min="3588" max="3588" width="12" style="452" customWidth="1"/>
    <col min="3589" max="3589" width="38.5703125" style="452" customWidth="1"/>
    <col min="3590" max="3590" width="17.85546875" style="452" customWidth="1"/>
    <col min="3591" max="3591" width="18" style="452" customWidth="1"/>
    <col min="3592" max="3592" width="17.85546875" style="452" customWidth="1"/>
    <col min="3593" max="3593" width="20" style="452" bestFit="1" customWidth="1"/>
    <col min="3594" max="3594" width="4" style="452" customWidth="1"/>
    <col min="3595" max="3595" width="8.5703125" style="452" customWidth="1"/>
    <col min="3596" max="3596" width="4" style="452" customWidth="1"/>
    <col min="3597" max="3597" width="17.42578125" style="452" customWidth="1"/>
    <col min="3598" max="3598" width="3.5703125" style="452" customWidth="1"/>
    <col min="3599" max="3599" width="18.85546875" style="452" customWidth="1"/>
    <col min="3600" max="3840" width="9.140625" style="452"/>
    <col min="3841" max="3841" width="14.28515625" style="452" customWidth="1"/>
    <col min="3842" max="3842" width="10.7109375" style="452" customWidth="1"/>
    <col min="3843" max="3843" width="11.7109375" style="452" customWidth="1"/>
    <col min="3844" max="3844" width="12" style="452" customWidth="1"/>
    <col min="3845" max="3845" width="38.5703125" style="452" customWidth="1"/>
    <col min="3846" max="3846" width="17.85546875" style="452" customWidth="1"/>
    <col min="3847" max="3847" width="18" style="452" customWidth="1"/>
    <col min="3848" max="3848" width="17.85546875" style="452" customWidth="1"/>
    <col min="3849" max="3849" width="20" style="452" bestFit="1" customWidth="1"/>
    <col min="3850" max="3850" width="4" style="452" customWidth="1"/>
    <col min="3851" max="3851" width="8.5703125" style="452" customWidth="1"/>
    <col min="3852" max="3852" width="4" style="452" customWidth="1"/>
    <col min="3853" max="3853" width="17.42578125" style="452" customWidth="1"/>
    <col min="3854" max="3854" width="3.5703125" style="452" customWidth="1"/>
    <col min="3855" max="3855" width="18.85546875" style="452" customWidth="1"/>
    <col min="3856" max="4096" width="9.140625" style="452"/>
    <col min="4097" max="4097" width="14.28515625" style="452" customWidth="1"/>
    <col min="4098" max="4098" width="10.7109375" style="452" customWidth="1"/>
    <col min="4099" max="4099" width="11.7109375" style="452" customWidth="1"/>
    <col min="4100" max="4100" width="12" style="452" customWidth="1"/>
    <col min="4101" max="4101" width="38.5703125" style="452" customWidth="1"/>
    <col min="4102" max="4102" width="17.85546875" style="452" customWidth="1"/>
    <col min="4103" max="4103" width="18" style="452" customWidth="1"/>
    <col min="4104" max="4104" width="17.85546875" style="452" customWidth="1"/>
    <col min="4105" max="4105" width="20" style="452" bestFit="1" customWidth="1"/>
    <col min="4106" max="4106" width="4" style="452" customWidth="1"/>
    <col min="4107" max="4107" width="8.5703125" style="452" customWidth="1"/>
    <col min="4108" max="4108" width="4" style="452" customWidth="1"/>
    <col min="4109" max="4109" width="17.42578125" style="452" customWidth="1"/>
    <col min="4110" max="4110" width="3.5703125" style="452" customWidth="1"/>
    <col min="4111" max="4111" width="18.85546875" style="452" customWidth="1"/>
    <col min="4112" max="4352" width="9.140625" style="452"/>
    <col min="4353" max="4353" width="14.28515625" style="452" customWidth="1"/>
    <col min="4354" max="4354" width="10.7109375" style="452" customWidth="1"/>
    <col min="4355" max="4355" width="11.7109375" style="452" customWidth="1"/>
    <col min="4356" max="4356" width="12" style="452" customWidth="1"/>
    <col min="4357" max="4357" width="38.5703125" style="452" customWidth="1"/>
    <col min="4358" max="4358" width="17.85546875" style="452" customWidth="1"/>
    <col min="4359" max="4359" width="18" style="452" customWidth="1"/>
    <col min="4360" max="4360" width="17.85546875" style="452" customWidth="1"/>
    <col min="4361" max="4361" width="20" style="452" bestFit="1" customWidth="1"/>
    <col min="4362" max="4362" width="4" style="452" customWidth="1"/>
    <col min="4363" max="4363" width="8.5703125" style="452" customWidth="1"/>
    <col min="4364" max="4364" width="4" style="452" customWidth="1"/>
    <col min="4365" max="4365" width="17.42578125" style="452" customWidth="1"/>
    <col min="4366" max="4366" width="3.5703125" style="452" customWidth="1"/>
    <col min="4367" max="4367" width="18.85546875" style="452" customWidth="1"/>
    <col min="4368" max="4608" width="9.140625" style="452"/>
    <col min="4609" max="4609" width="14.28515625" style="452" customWidth="1"/>
    <col min="4610" max="4610" width="10.7109375" style="452" customWidth="1"/>
    <col min="4611" max="4611" width="11.7109375" style="452" customWidth="1"/>
    <col min="4612" max="4612" width="12" style="452" customWidth="1"/>
    <col min="4613" max="4613" width="38.5703125" style="452" customWidth="1"/>
    <col min="4614" max="4614" width="17.85546875" style="452" customWidth="1"/>
    <col min="4615" max="4615" width="18" style="452" customWidth="1"/>
    <col min="4616" max="4616" width="17.85546875" style="452" customWidth="1"/>
    <col min="4617" max="4617" width="20" style="452" bestFit="1" customWidth="1"/>
    <col min="4618" max="4618" width="4" style="452" customWidth="1"/>
    <col min="4619" max="4619" width="8.5703125" style="452" customWidth="1"/>
    <col min="4620" max="4620" width="4" style="452" customWidth="1"/>
    <col min="4621" max="4621" width="17.42578125" style="452" customWidth="1"/>
    <col min="4622" max="4622" width="3.5703125" style="452" customWidth="1"/>
    <col min="4623" max="4623" width="18.85546875" style="452" customWidth="1"/>
    <col min="4624" max="4864" width="9.140625" style="452"/>
    <col min="4865" max="4865" width="14.28515625" style="452" customWidth="1"/>
    <col min="4866" max="4866" width="10.7109375" style="452" customWidth="1"/>
    <col min="4867" max="4867" width="11.7109375" style="452" customWidth="1"/>
    <col min="4868" max="4868" width="12" style="452" customWidth="1"/>
    <col min="4869" max="4869" width="38.5703125" style="452" customWidth="1"/>
    <col min="4870" max="4870" width="17.85546875" style="452" customWidth="1"/>
    <col min="4871" max="4871" width="18" style="452" customWidth="1"/>
    <col min="4872" max="4872" width="17.85546875" style="452" customWidth="1"/>
    <col min="4873" max="4873" width="20" style="452" bestFit="1" customWidth="1"/>
    <col min="4874" max="4874" width="4" style="452" customWidth="1"/>
    <col min="4875" max="4875" width="8.5703125" style="452" customWidth="1"/>
    <col min="4876" max="4876" width="4" style="452" customWidth="1"/>
    <col min="4877" max="4877" width="17.42578125" style="452" customWidth="1"/>
    <col min="4878" max="4878" width="3.5703125" style="452" customWidth="1"/>
    <col min="4879" max="4879" width="18.85546875" style="452" customWidth="1"/>
    <col min="4880" max="5120" width="9.140625" style="452"/>
    <col min="5121" max="5121" width="14.28515625" style="452" customWidth="1"/>
    <col min="5122" max="5122" width="10.7109375" style="452" customWidth="1"/>
    <col min="5123" max="5123" width="11.7109375" style="452" customWidth="1"/>
    <col min="5124" max="5124" width="12" style="452" customWidth="1"/>
    <col min="5125" max="5125" width="38.5703125" style="452" customWidth="1"/>
    <col min="5126" max="5126" width="17.85546875" style="452" customWidth="1"/>
    <col min="5127" max="5127" width="18" style="452" customWidth="1"/>
    <col min="5128" max="5128" width="17.85546875" style="452" customWidth="1"/>
    <col min="5129" max="5129" width="20" style="452" bestFit="1" customWidth="1"/>
    <col min="5130" max="5130" width="4" style="452" customWidth="1"/>
    <col min="5131" max="5131" width="8.5703125" style="452" customWidth="1"/>
    <col min="5132" max="5132" width="4" style="452" customWidth="1"/>
    <col min="5133" max="5133" width="17.42578125" style="452" customWidth="1"/>
    <col min="5134" max="5134" width="3.5703125" style="452" customWidth="1"/>
    <col min="5135" max="5135" width="18.85546875" style="452" customWidth="1"/>
    <col min="5136" max="5376" width="9.140625" style="452"/>
    <col min="5377" max="5377" width="14.28515625" style="452" customWidth="1"/>
    <col min="5378" max="5378" width="10.7109375" style="452" customWidth="1"/>
    <col min="5379" max="5379" width="11.7109375" style="452" customWidth="1"/>
    <col min="5380" max="5380" width="12" style="452" customWidth="1"/>
    <col min="5381" max="5381" width="38.5703125" style="452" customWidth="1"/>
    <col min="5382" max="5382" width="17.85546875" style="452" customWidth="1"/>
    <col min="5383" max="5383" width="18" style="452" customWidth="1"/>
    <col min="5384" max="5384" width="17.85546875" style="452" customWidth="1"/>
    <col min="5385" max="5385" width="20" style="452" bestFit="1" customWidth="1"/>
    <col min="5386" max="5386" width="4" style="452" customWidth="1"/>
    <col min="5387" max="5387" width="8.5703125" style="452" customWidth="1"/>
    <col min="5388" max="5388" width="4" style="452" customWidth="1"/>
    <col min="5389" max="5389" width="17.42578125" style="452" customWidth="1"/>
    <col min="5390" max="5390" width="3.5703125" style="452" customWidth="1"/>
    <col min="5391" max="5391" width="18.85546875" style="452" customWidth="1"/>
    <col min="5392" max="5632" width="9.140625" style="452"/>
    <col min="5633" max="5633" width="14.28515625" style="452" customWidth="1"/>
    <col min="5634" max="5634" width="10.7109375" style="452" customWidth="1"/>
    <col min="5635" max="5635" width="11.7109375" style="452" customWidth="1"/>
    <col min="5636" max="5636" width="12" style="452" customWidth="1"/>
    <col min="5637" max="5637" width="38.5703125" style="452" customWidth="1"/>
    <col min="5638" max="5638" width="17.85546875" style="452" customWidth="1"/>
    <col min="5639" max="5639" width="18" style="452" customWidth="1"/>
    <col min="5640" max="5640" width="17.85546875" style="452" customWidth="1"/>
    <col min="5641" max="5641" width="20" style="452" bestFit="1" customWidth="1"/>
    <col min="5642" max="5642" width="4" style="452" customWidth="1"/>
    <col min="5643" max="5643" width="8.5703125" style="452" customWidth="1"/>
    <col min="5644" max="5644" width="4" style="452" customWidth="1"/>
    <col min="5645" max="5645" width="17.42578125" style="452" customWidth="1"/>
    <col min="5646" max="5646" width="3.5703125" style="452" customWidth="1"/>
    <col min="5647" max="5647" width="18.85546875" style="452" customWidth="1"/>
    <col min="5648" max="5888" width="9.140625" style="452"/>
    <col min="5889" max="5889" width="14.28515625" style="452" customWidth="1"/>
    <col min="5890" max="5890" width="10.7109375" style="452" customWidth="1"/>
    <col min="5891" max="5891" width="11.7109375" style="452" customWidth="1"/>
    <col min="5892" max="5892" width="12" style="452" customWidth="1"/>
    <col min="5893" max="5893" width="38.5703125" style="452" customWidth="1"/>
    <col min="5894" max="5894" width="17.85546875" style="452" customWidth="1"/>
    <col min="5895" max="5895" width="18" style="452" customWidth="1"/>
    <col min="5896" max="5896" width="17.85546875" style="452" customWidth="1"/>
    <col min="5897" max="5897" width="20" style="452" bestFit="1" customWidth="1"/>
    <col min="5898" max="5898" width="4" style="452" customWidth="1"/>
    <col min="5899" max="5899" width="8.5703125" style="452" customWidth="1"/>
    <col min="5900" max="5900" width="4" style="452" customWidth="1"/>
    <col min="5901" max="5901" width="17.42578125" style="452" customWidth="1"/>
    <col min="5902" max="5902" width="3.5703125" style="452" customWidth="1"/>
    <col min="5903" max="5903" width="18.85546875" style="452" customWidth="1"/>
    <col min="5904" max="6144" width="9.140625" style="452"/>
    <col min="6145" max="6145" width="14.28515625" style="452" customWidth="1"/>
    <col min="6146" max="6146" width="10.7109375" style="452" customWidth="1"/>
    <col min="6147" max="6147" width="11.7109375" style="452" customWidth="1"/>
    <col min="6148" max="6148" width="12" style="452" customWidth="1"/>
    <col min="6149" max="6149" width="38.5703125" style="452" customWidth="1"/>
    <col min="6150" max="6150" width="17.85546875" style="452" customWidth="1"/>
    <col min="6151" max="6151" width="18" style="452" customWidth="1"/>
    <col min="6152" max="6152" width="17.85546875" style="452" customWidth="1"/>
    <col min="6153" max="6153" width="20" style="452" bestFit="1" customWidth="1"/>
    <col min="6154" max="6154" width="4" style="452" customWidth="1"/>
    <col min="6155" max="6155" width="8.5703125" style="452" customWidth="1"/>
    <col min="6156" max="6156" width="4" style="452" customWidth="1"/>
    <col min="6157" max="6157" width="17.42578125" style="452" customWidth="1"/>
    <col min="6158" max="6158" width="3.5703125" style="452" customWidth="1"/>
    <col min="6159" max="6159" width="18.85546875" style="452" customWidth="1"/>
    <col min="6160" max="6400" width="9.140625" style="452"/>
    <col min="6401" max="6401" width="14.28515625" style="452" customWidth="1"/>
    <col min="6402" max="6402" width="10.7109375" style="452" customWidth="1"/>
    <col min="6403" max="6403" width="11.7109375" style="452" customWidth="1"/>
    <col min="6404" max="6404" width="12" style="452" customWidth="1"/>
    <col min="6405" max="6405" width="38.5703125" style="452" customWidth="1"/>
    <col min="6406" max="6406" width="17.85546875" style="452" customWidth="1"/>
    <col min="6407" max="6407" width="18" style="452" customWidth="1"/>
    <col min="6408" max="6408" width="17.85546875" style="452" customWidth="1"/>
    <col min="6409" max="6409" width="20" style="452" bestFit="1" customWidth="1"/>
    <col min="6410" max="6410" width="4" style="452" customWidth="1"/>
    <col min="6411" max="6411" width="8.5703125" style="452" customWidth="1"/>
    <col min="6412" max="6412" width="4" style="452" customWidth="1"/>
    <col min="6413" max="6413" width="17.42578125" style="452" customWidth="1"/>
    <col min="6414" max="6414" width="3.5703125" style="452" customWidth="1"/>
    <col min="6415" max="6415" width="18.85546875" style="452" customWidth="1"/>
    <col min="6416" max="6656" width="9.140625" style="452"/>
    <col min="6657" max="6657" width="14.28515625" style="452" customWidth="1"/>
    <col min="6658" max="6658" width="10.7109375" style="452" customWidth="1"/>
    <col min="6659" max="6659" width="11.7109375" style="452" customWidth="1"/>
    <col min="6660" max="6660" width="12" style="452" customWidth="1"/>
    <col min="6661" max="6661" width="38.5703125" style="452" customWidth="1"/>
    <col min="6662" max="6662" width="17.85546875" style="452" customWidth="1"/>
    <col min="6663" max="6663" width="18" style="452" customWidth="1"/>
    <col min="6664" max="6664" width="17.85546875" style="452" customWidth="1"/>
    <col min="6665" max="6665" width="20" style="452" bestFit="1" customWidth="1"/>
    <col min="6666" max="6666" width="4" style="452" customWidth="1"/>
    <col min="6667" max="6667" width="8.5703125" style="452" customWidth="1"/>
    <col min="6668" max="6668" width="4" style="452" customWidth="1"/>
    <col min="6669" max="6669" width="17.42578125" style="452" customWidth="1"/>
    <col min="6670" max="6670" width="3.5703125" style="452" customWidth="1"/>
    <col min="6671" max="6671" width="18.85546875" style="452" customWidth="1"/>
    <col min="6672" max="6912" width="9.140625" style="452"/>
    <col min="6913" max="6913" width="14.28515625" style="452" customWidth="1"/>
    <col min="6914" max="6914" width="10.7109375" style="452" customWidth="1"/>
    <col min="6915" max="6915" width="11.7109375" style="452" customWidth="1"/>
    <col min="6916" max="6916" width="12" style="452" customWidth="1"/>
    <col min="6917" max="6917" width="38.5703125" style="452" customWidth="1"/>
    <col min="6918" max="6918" width="17.85546875" style="452" customWidth="1"/>
    <col min="6919" max="6919" width="18" style="452" customWidth="1"/>
    <col min="6920" max="6920" width="17.85546875" style="452" customWidth="1"/>
    <col min="6921" max="6921" width="20" style="452" bestFit="1" customWidth="1"/>
    <col min="6922" max="6922" width="4" style="452" customWidth="1"/>
    <col min="6923" max="6923" width="8.5703125" style="452" customWidth="1"/>
    <col min="6924" max="6924" width="4" style="452" customWidth="1"/>
    <col min="6925" max="6925" width="17.42578125" style="452" customWidth="1"/>
    <col min="6926" max="6926" width="3.5703125" style="452" customWidth="1"/>
    <col min="6927" max="6927" width="18.85546875" style="452" customWidth="1"/>
    <col min="6928" max="7168" width="9.140625" style="452"/>
    <col min="7169" max="7169" width="14.28515625" style="452" customWidth="1"/>
    <col min="7170" max="7170" width="10.7109375" style="452" customWidth="1"/>
    <col min="7171" max="7171" width="11.7109375" style="452" customWidth="1"/>
    <col min="7172" max="7172" width="12" style="452" customWidth="1"/>
    <col min="7173" max="7173" width="38.5703125" style="452" customWidth="1"/>
    <col min="7174" max="7174" width="17.85546875" style="452" customWidth="1"/>
    <col min="7175" max="7175" width="18" style="452" customWidth="1"/>
    <col min="7176" max="7176" width="17.85546875" style="452" customWidth="1"/>
    <col min="7177" max="7177" width="20" style="452" bestFit="1" customWidth="1"/>
    <col min="7178" max="7178" width="4" style="452" customWidth="1"/>
    <col min="7179" max="7179" width="8.5703125" style="452" customWidth="1"/>
    <col min="7180" max="7180" width="4" style="452" customWidth="1"/>
    <col min="7181" max="7181" width="17.42578125" style="452" customWidth="1"/>
    <col min="7182" max="7182" width="3.5703125" style="452" customWidth="1"/>
    <col min="7183" max="7183" width="18.85546875" style="452" customWidth="1"/>
    <col min="7184" max="7424" width="9.140625" style="452"/>
    <col min="7425" max="7425" width="14.28515625" style="452" customWidth="1"/>
    <col min="7426" max="7426" width="10.7109375" style="452" customWidth="1"/>
    <col min="7427" max="7427" width="11.7109375" style="452" customWidth="1"/>
    <col min="7428" max="7428" width="12" style="452" customWidth="1"/>
    <col min="7429" max="7429" width="38.5703125" style="452" customWidth="1"/>
    <col min="7430" max="7430" width="17.85546875" style="452" customWidth="1"/>
    <col min="7431" max="7431" width="18" style="452" customWidth="1"/>
    <col min="7432" max="7432" width="17.85546875" style="452" customWidth="1"/>
    <col min="7433" max="7433" width="20" style="452" bestFit="1" customWidth="1"/>
    <col min="7434" max="7434" width="4" style="452" customWidth="1"/>
    <col min="7435" max="7435" width="8.5703125" style="452" customWidth="1"/>
    <col min="7436" max="7436" width="4" style="452" customWidth="1"/>
    <col min="7437" max="7437" width="17.42578125" style="452" customWidth="1"/>
    <col min="7438" max="7438" width="3.5703125" style="452" customWidth="1"/>
    <col min="7439" max="7439" width="18.85546875" style="452" customWidth="1"/>
    <col min="7440" max="7680" width="9.140625" style="452"/>
    <col min="7681" max="7681" width="14.28515625" style="452" customWidth="1"/>
    <col min="7682" max="7682" width="10.7109375" style="452" customWidth="1"/>
    <col min="7683" max="7683" width="11.7109375" style="452" customWidth="1"/>
    <col min="7684" max="7684" width="12" style="452" customWidth="1"/>
    <col min="7685" max="7685" width="38.5703125" style="452" customWidth="1"/>
    <col min="7686" max="7686" width="17.85546875" style="452" customWidth="1"/>
    <col min="7687" max="7687" width="18" style="452" customWidth="1"/>
    <col min="7688" max="7688" width="17.85546875" style="452" customWidth="1"/>
    <col min="7689" max="7689" width="20" style="452" bestFit="1" customWidth="1"/>
    <col min="7690" max="7690" width="4" style="452" customWidth="1"/>
    <col min="7691" max="7691" width="8.5703125" style="452" customWidth="1"/>
    <col min="7692" max="7692" width="4" style="452" customWidth="1"/>
    <col min="7693" max="7693" width="17.42578125" style="452" customWidth="1"/>
    <col min="7694" max="7694" width="3.5703125" style="452" customWidth="1"/>
    <col min="7695" max="7695" width="18.85546875" style="452" customWidth="1"/>
    <col min="7696" max="7936" width="9.140625" style="452"/>
    <col min="7937" max="7937" width="14.28515625" style="452" customWidth="1"/>
    <col min="7938" max="7938" width="10.7109375" style="452" customWidth="1"/>
    <col min="7939" max="7939" width="11.7109375" style="452" customWidth="1"/>
    <col min="7940" max="7940" width="12" style="452" customWidth="1"/>
    <col min="7941" max="7941" width="38.5703125" style="452" customWidth="1"/>
    <col min="7942" max="7942" width="17.85546875" style="452" customWidth="1"/>
    <col min="7943" max="7943" width="18" style="452" customWidth="1"/>
    <col min="7944" max="7944" width="17.85546875" style="452" customWidth="1"/>
    <col min="7945" max="7945" width="20" style="452" bestFit="1" customWidth="1"/>
    <col min="7946" max="7946" width="4" style="452" customWidth="1"/>
    <col min="7947" max="7947" width="8.5703125" style="452" customWidth="1"/>
    <col min="7948" max="7948" width="4" style="452" customWidth="1"/>
    <col min="7949" max="7949" width="17.42578125" style="452" customWidth="1"/>
    <col min="7950" max="7950" width="3.5703125" style="452" customWidth="1"/>
    <col min="7951" max="7951" width="18.85546875" style="452" customWidth="1"/>
    <col min="7952" max="8192" width="9.140625" style="452"/>
    <col min="8193" max="8193" width="14.28515625" style="452" customWidth="1"/>
    <col min="8194" max="8194" width="10.7109375" style="452" customWidth="1"/>
    <col min="8195" max="8195" width="11.7109375" style="452" customWidth="1"/>
    <col min="8196" max="8196" width="12" style="452" customWidth="1"/>
    <col min="8197" max="8197" width="38.5703125" style="452" customWidth="1"/>
    <col min="8198" max="8198" width="17.85546875" style="452" customWidth="1"/>
    <col min="8199" max="8199" width="18" style="452" customWidth="1"/>
    <col min="8200" max="8200" width="17.85546875" style="452" customWidth="1"/>
    <col min="8201" max="8201" width="20" style="452" bestFit="1" customWidth="1"/>
    <col min="8202" max="8202" width="4" style="452" customWidth="1"/>
    <col min="8203" max="8203" width="8.5703125" style="452" customWidth="1"/>
    <col min="8204" max="8204" width="4" style="452" customWidth="1"/>
    <col min="8205" max="8205" width="17.42578125" style="452" customWidth="1"/>
    <col min="8206" max="8206" width="3.5703125" style="452" customWidth="1"/>
    <col min="8207" max="8207" width="18.85546875" style="452" customWidth="1"/>
    <col min="8208" max="8448" width="9.140625" style="452"/>
    <col min="8449" max="8449" width="14.28515625" style="452" customWidth="1"/>
    <col min="8450" max="8450" width="10.7109375" style="452" customWidth="1"/>
    <col min="8451" max="8451" width="11.7109375" style="452" customWidth="1"/>
    <col min="8452" max="8452" width="12" style="452" customWidth="1"/>
    <col min="8453" max="8453" width="38.5703125" style="452" customWidth="1"/>
    <col min="8454" max="8454" width="17.85546875" style="452" customWidth="1"/>
    <col min="8455" max="8455" width="18" style="452" customWidth="1"/>
    <col min="8456" max="8456" width="17.85546875" style="452" customWidth="1"/>
    <col min="8457" max="8457" width="20" style="452" bestFit="1" customWidth="1"/>
    <col min="8458" max="8458" width="4" style="452" customWidth="1"/>
    <col min="8459" max="8459" width="8.5703125" style="452" customWidth="1"/>
    <col min="8460" max="8460" width="4" style="452" customWidth="1"/>
    <col min="8461" max="8461" width="17.42578125" style="452" customWidth="1"/>
    <col min="8462" max="8462" width="3.5703125" style="452" customWidth="1"/>
    <col min="8463" max="8463" width="18.85546875" style="452" customWidth="1"/>
    <col min="8464" max="8704" width="9.140625" style="452"/>
    <col min="8705" max="8705" width="14.28515625" style="452" customWidth="1"/>
    <col min="8706" max="8706" width="10.7109375" style="452" customWidth="1"/>
    <col min="8707" max="8707" width="11.7109375" style="452" customWidth="1"/>
    <col min="8708" max="8708" width="12" style="452" customWidth="1"/>
    <col min="8709" max="8709" width="38.5703125" style="452" customWidth="1"/>
    <col min="8710" max="8710" width="17.85546875" style="452" customWidth="1"/>
    <col min="8711" max="8711" width="18" style="452" customWidth="1"/>
    <col min="8712" max="8712" width="17.85546875" style="452" customWidth="1"/>
    <col min="8713" max="8713" width="20" style="452" bestFit="1" customWidth="1"/>
    <col min="8714" max="8714" width="4" style="452" customWidth="1"/>
    <col min="8715" max="8715" width="8.5703125" style="452" customWidth="1"/>
    <col min="8716" max="8716" width="4" style="452" customWidth="1"/>
    <col min="8717" max="8717" width="17.42578125" style="452" customWidth="1"/>
    <col min="8718" max="8718" width="3.5703125" style="452" customWidth="1"/>
    <col min="8719" max="8719" width="18.85546875" style="452" customWidth="1"/>
    <col min="8720" max="8960" width="9.140625" style="452"/>
    <col min="8961" max="8961" width="14.28515625" style="452" customWidth="1"/>
    <col min="8962" max="8962" width="10.7109375" style="452" customWidth="1"/>
    <col min="8963" max="8963" width="11.7109375" style="452" customWidth="1"/>
    <col min="8964" max="8964" width="12" style="452" customWidth="1"/>
    <col min="8965" max="8965" width="38.5703125" style="452" customWidth="1"/>
    <col min="8966" max="8966" width="17.85546875" style="452" customWidth="1"/>
    <col min="8967" max="8967" width="18" style="452" customWidth="1"/>
    <col min="8968" max="8968" width="17.85546875" style="452" customWidth="1"/>
    <col min="8969" max="8969" width="20" style="452" bestFit="1" customWidth="1"/>
    <col min="8970" max="8970" width="4" style="452" customWidth="1"/>
    <col min="8971" max="8971" width="8.5703125" style="452" customWidth="1"/>
    <col min="8972" max="8972" width="4" style="452" customWidth="1"/>
    <col min="8973" max="8973" width="17.42578125" style="452" customWidth="1"/>
    <col min="8974" max="8974" width="3.5703125" style="452" customWidth="1"/>
    <col min="8975" max="8975" width="18.85546875" style="452" customWidth="1"/>
    <col min="8976" max="9216" width="9.140625" style="452"/>
    <col min="9217" max="9217" width="14.28515625" style="452" customWidth="1"/>
    <col min="9218" max="9218" width="10.7109375" style="452" customWidth="1"/>
    <col min="9219" max="9219" width="11.7109375" style="452" customWidth="1"/>
    <col min="9220" max="9220" width="12" style="452" customWidth="1"/>
    <col min="9221" max="9221" width="38.5703125" style="452" customWidth="1"/>
    <col min="9222" max="9222" width="17.85546875" style="452" customWidth="1"/>
    <col min="9223" max="9223" width="18" style="452" customWidth="1"/>
    <col min="9224" max="9224" width="17.85546875" style="452" customWidth="1"/>
    <col min="9225" max="9225" width="20" style="452" bestFit="1" customWidth="1"/>
    <col min="9226" max="9226" width="4" style="452" customWidth="1"/>
    <col min="9227" max="9227" width="8.5703125" style="452" customWidth="1"/>
    <col min="9228" max="9228" width="4" style="452" customWidth="1"/>
    <col min="9229" max="9229" width="17.42578125" style="452" customWidth="1"/>
    <col min="9230" max="9230" width="3.5703125" style="452" customWidth="1"/>
    <col min="9231" max="9231" width="18.85546875" style="452" customWidth="1"/>
    <col min="9232" max="9472" width="9.140625" style="452"/>
    <col min="9473" max="9473" width="14.28515625" style="452" customWidth="1"/>
    <col min="9474" max="9474" width="10.7109375" style="452" customWidth="1"/>
    <col min="9475" max="9475" width="11.7109375" style="452" customWidth="1"/>
    <col min="9476" max="9476" width="12" style="452" customWidth="1"/>
    <col min="9477" max="9477" width="38.5703125" style="452" customWidth="1"/>
    <col min="9478" max="9478" width="17.85546875" style="452" customWidth="1"/>
    <col min="9479" max="9479" width="18" style="452" customWidth="1"/>
    <col min="9480" max="9480" width="17.85546875" style="452" customWidth="1"/>
    <col min="9481" max="9481" width="20" style="452" bestFit="1" customWidth="1"/>
    <col min="9482" max="9482" width="4" style="452" customWidth="1"/>
    <col min="9483" max="9483" width="8.5703125" style="452" customWidth="1"/>
    <col min="9484" max="9484" width="4" style="452" customWidth="1"/>
    <col min="9485" max="9485" width="17.42578125" style="452" customWidth="1"/>
    <col min="9486" max="9486" width="3.5703125" style="452" customWidth="1"/>
    <col min="9487" max="9487" width="18.85546875" style="452" customWidth="1"/>
    <col min="9488" max="9728" width="9.140625" style="452"/>
    <col min="9729" max="9729" width="14.28515625" style="452" customWidth="1"/>
    <col min="9730" max="9730" width="10.7109375" style="452" customWidth="1"/>
    <col min="9731" max="9731" width="11.7109375" style="452" customWidth="1"/>
    <col min="9732" max="9732" width="12" style="452" customWidth="1"/>
    <col min="9733" max="9733" width="38.5703125" style="452" customWidth="1"/>
    <col min="9734" max="9734" width="17.85546875" style="452" customWidth="1"/>
    <col min="9735" max="9735" width="18" style="452" customWidth="1"/>
    <col min="9736" max="9736" width="17.85546875" style="452" customWidth="1"/>
    <col min="9737" max="9737" width="20" style="452" bestFit="1" customWidth="1"/>
    <col min="9738" max="9738" width="4" style="452" customWidth="1"/>
    <col min="9739" max="9739" width="8.5703125" style="452" customWidth="1"/>
    <col min="9740" max="9740" width="4" style="452" customWidth="1"/>
    <col min="9741" max="9741" width="17.42578125" style="452" customWidth="1"/>
    <col min="9742" max="9742" width="3.5703125" style="452" customWidth="1"/>
    <col min="9743" max="9743" width="18.85546875" style="452" customWidth="1"/>
    <col min="9744" max="9984" width="9.140625" style="452"/>
    <col min="9985" max="9985" width="14.28515625" style="452" customWidth="1"/>
    <col min="9986" max="9986" width="10.7109375" style="452" customWidth="1"/>
    <col min="9987" max="9987" width="11.7109375" style="452" customWidth="1"/>
    <col min="9988" max="9988" width="12" style="452" customWidth="1"/>
    <col min="9989" max="9989" width="38.5703125" style="452" customWidth="1"/>
    <col min="9990" max="9990" width="17.85546875" style="452" customWidth="1"/>
    <col min="9991" max="9991" width="18" style="452" customWidth="1"/>
    <col min="9992" max="9992" width="17.85546875" style="452" customWidth="1"/>
    <col min="9993" max="9993" width="20" style="452" bestFit="1" customWidth="1"/>
    <col min="9994" max="9994" width="4" style="452" customWidth="1"/>
    <col min="9995" max="9995" width="8.5703125" style="452" customWidth="1"/>
    <col min="9996" max="9996" width="4" style="452" customWidth="1"/>
    <col min="9997" max="9997" width="17.42578125" style="452" customWidth="1"/>
    <col min="9998" max="9998" width="3.5703125" style="452" customWidth="1"/>
    <col min="9999" max="9999" width="18.85546875" style="452" customWidth="1"/>
    <col min="10000" max="10240" width="9.140625" style="452"/>
    <col min="10241" max="10241" width="14.28515625" style="452" customWidth="1"/>
    <col min="10242" max="10242" width="10.7109375" style="452" customWidth="1"/>
    <col min="10243" max="10243" width="11.7109375" style="452" customWidth="1"/>
    <col min="10244" max="10244" width="12" style="452" customWidth="1"/>
    <col min="10245" max="10245" width="38.5703125" style="452" customWidth="1"/>
    <col min="10246" max="10246" width="17.85546875" style="452" customWidth="1"/>
    <col min="10247" max="10247" width="18" style="452" customWidth="1"/>
    <col min="10248" max="10248" width="17.85546875" style="452" customWidth="1"/>
    <col min="10249" max="10249" width="20" style="452" bestFit="1" customWidth="1"/>
    <col min="10250" max="10250" width="4" style="452" customWidth="1"/>
    <col min="10251" max="10251" width="8.5703125" style="452" customWidth="1"/>
    <col min="10252" max="10252" width="4" style="452" customWidth="1"/>
    <col min="10253" max="10253" width="17.42578125" style="452" customWidth="1"/>
    <col min="10254" max="10254" width="3.5703125" style="452" customWidth="1"/>
    <col min="10255" max="10255" width="18.85546875" style="452" customWidth="1"/>
    <col min="10256" max="10496" width="9.140625" style="452"/>
    <col min="10497" max="10497" width="14.28515625" style="452" customWidth="1"/>
    <col min="10498" max="10498" width="10.7109375" style="452" customWidth="1"/>
    <col min="10499" max="10499" width="11.7109375" style="452" customWidth="1"/>
    <col min="10500" max="10500" width="12" style="452" customWidth="1"/>
    <col min="10501" max="10501" width="38.5703125" style="452" customWidth="1"/>
    <col min="10502" max="10502" width="17.85546875" style="452" customWidth="1"/>
    <col min="10503" max="10503" width="18" style="452" customWidth="1"/>
    <col min="10504" max="10504" width="17.85546875" style="452" customWidth="1"/>
    <col min="10505" max="10505" width="20" style="452" bestFit="1" customWidth="1"/>
    <col min="10506" max="10506" width="4" style="452" customWidth="1"/>
    <col min="10507" max="10507" width="8.5703125" style="452" customWidth="1"/>
    <col min="10508" max="10508" width="4" style="452" customWidth="1"/>
    <col min="10509" max="10509" width="17.42578125" style="452" customWidth="1"/>
    <col min="10510" max="10510" width="3.5703125" style="452" customWidth="1"/>
    <col min="10511" max="10511" width="18.85546875" style="452" customWidth="1"/>
    <col min="10512" max="10752" width="9.140625" style="452"/>
    <col min="10753" max="10753" width="14.28515625" style="452" customWidth="1"/>
    <col min="10754" max="10754" width="10.7109375" style="452" customWidth="1"/>
    <col min="10755" max="10755" width="11.7109375" style="452" customWidth="1"/>
    <col min="10756" max="10756" width="12" style="452" customWidth="1"/>
    <col min="10757" max="10757" width="38.5703125" style="452" customWidth="1"/>
    <col min="10758" max="10758" width="17.85546875" style="452" customWidth="1"/>
    <col min="10759" max="10759" width="18" style="452" customWidth="1"/>
    <col min="10760" max="10760" width="17.85546875" style="452" customWidth="1"/>
    <col min="10761" max="10761" width="20" style="452" bestFit="1" customWidth="1"/>
    <col min="10762" max="10762" width="4" style="452" customWidth="1"/>
    <col min="10763" max="10763" width="8.5703125" style="452" customWidth="1"/>
    <col min="10764" max="10764" width="4" style="452" customWidth="1"/>
    <col min="10765" max="10765" width="17.42578125" style="452" customWidth="1"/>
    <col min="10766" max="10766" width="3.5703125" style="452" customWidth="1"/>
    <col min="10767" max="10767" width="18.85546875" style="452" customWidth="1"/>
    <col min="10768" max="11008" width="9.140625" style="452"/>
    <col min="11009" max="11009" width="14.28515625" style="452" customWidth="1"/>
    <col min="11010" max="11010" width="10.7109375" style="452" customWidth="1"/>
    <col min="11011" max="11011" width="11.7109375" style="452" customWidth="1"/>
    <col min="11012" max="11012" width="12" style="452" customWidth="1"/>
    <col min="11013" max="11013" width="38.5703125" style="452" customWidth="1"/>
    <col min="11014" max="11014" width="17.85546875" style="452" customWidth="1"/>
    <col min="11015" max="11015" width="18" style="452" customWidth="1"/>
    <col min="11016" max="11016" width="17.85546875" style="452" customWidth="1"/>
    <col min="11017" max="11017" width="20" style="452" bestFit="1" customWidth="1"/>
    <col min="11018" max="11018" width="4" style="452" customWidth="1"/>
    <col min="11019" max="11019" width="8.5703125" style="452" customWidth="1"/>
    <col min="11020" max="11020" width="4" style="452" customWidth="1"/>
    <col min="11021" max="11021" width="17.42578125" style="452" customWidth="1"/>
    <col min="11022" max="11022" width="3.5703125" style="452" customWidth="1"/>
    <col min="11023" max="11023" width="18.85546875" style="452" customWidth="1"/>
    <col min="11024" max="11264" width="9.140625" style="452"/>
    <col min="11265" max="11265" width="14.28515625" style="452" customWidth="1"/>
    <col min="11266" max="11266" width="10.7109375" style="452" customWidth="1"/>
    <col min="11267" max="11267" width="11.7109375" style="452" customWidth="1"/>
    <col min="11268" max="11268" width="12" style="452" customWidth="1"/>
    <col min="11269" max="11269" width="38.5703125" style="452" customWidth="1"/>
    <col min="11270" max="11270" width="17.85546875" style="452" customWidth="1"/>
    <col min="11271" max="11271" width="18" style="452" customWidth="1"/>
    <col min="11272" max="11272" width="17.85546875" style="452" customWidth="1"/>
    <col min="11273" max="11273" width="20" style="452" bestFit="1" customWidth="1"/>
    <col min="11274" max="11274" width="4" style="452" customWidth="1"/>
    <col min="11275" max="11275" width="8.5703125" style="452" customWidth="1"/>
    <col min="11276" max="11276" width="4" style="452" customWidth="1"/>
    <col min="11277" max="11277" width="17.42578125" style="452" customWidth="1"/>
    <col min="11278" max="11278" width="3.5703125" style="452" customWidth="1"/>
    <col min="11279" max="11279" width="18.85546875" style="452" customWidth="1"/>
    <col min="11280" max="11520" width="9.140625" style="452"/>
    <col min="11521" max="11521" width="14.28515625" style="452" customWidth="1"/>
    <col min="11522" max="11522" width="10.7109375" style="452" customWidth="1"/>
    <col min="11523" max="11523" width="11.7109375" style="452" customWidth="1"/>
    <col min="11524" max="11524" width="12" style="452" customWidth="1"/>
    <col min="11525" max="11525" width="38.5703125" style="452" customWidth="1"/>
    <col min="11526" max="11526" width="17.85546875" style="452" customWidth="1"/>
    <col min="11527" max="11527" width="18" style="452" customWidth="1"/>
    <col min="11528" max="11528" width="17.85546875" style="452" customWidth="1"/>
    <col min="11529" max="11529" width="20" style="452" bestFit="1" customWidth="1"/>
    <col min="11530" max="11530" width="4" style="452" customWidth="1"/>
    <col min="11531" max="11531" width="8.5703125" style="452" customWidth="1"/>
    <col min="11532" max="11532" width="4" style="452" customWidth="1"/>
    <col min="11533" max="11533" width="17.42578125" style="452" customWidth="1"/>
    <col min="11534" max="11534" width="3.5703125" style="452" customWidth="1"/>
    <col min="11535" max="11535" width="18.85546875" style="452" customWidth="1"/>
    <col min="11536" max="11776" width="9.140625" style="452"/>
    <col min="11777" max="11777" width="14.28515625" style="452" customWidth="1"/>
    <col min="11778" max="11778" width="10.7109375" style="452" customWidth="1"/>
    <col min="11779" max="11779" width="11.7109375" style="452" customWidth="1"/>
    <col min="11780" max="11780" width="12" style="452" customWidth="1"/>
    <col min="11781" max="11781" width="38.5703125" style="452" customWidth="1"/>
    <col min="11782" max="11782" width="17.85546875" style="452" customWidth="1"/>
    <col min="11783" max="11783" width="18" style="452" customWidth="1"/>
    <col min="11784" max="11784" width="17.85546875" style="452" customWidth="1"/>
    <col min="11785" max="11785" width="20" style="452" bestFit="1" customWidth="1"/>
    <col min="11786" max="11786" width="4" style="452" customWidth="1"/>
    <col min="11787" max="11787" width="8.5703125" style="452" customWidth="1"/>
    <col min="11788" max="11788" width="4" style="452" customWidth="1"/>
    <col min="11789" max="11789" width="17.42578125" style="452" customWidth="1"/>
    <col min="11790" max="11790" width="3.5703125" style="452" customWidth="1"/>
    <col min="11791" max="11791" width="18.85546875" style="452" customWidth="1"/>
    <col min="11792" max="12032" width="9.140625" style="452"/>
    <col min="12033" max="12033" width="14.28515625" style="452" customWidth="1"/>
    <col min="12034" max="12034" width="10.7109375" style="452" customWidth="1"/>
    <col min="12035" max="12035" width="11.7109375" style="452" customWidth="1"/>
    <col min="12036" max="12036" width="12" style="452" customWidth="1"/>
    <col min="12037" max="12037" width="38.5703125" style="452" customWidth="1"/>
    <col min="12038" max="12038" width="17.85546875" style="452" customWidth="1"/>
    <col min="12039" max="12039" width="18" style="452" customWidth="1"/>
    <col min="12040" max="12040" width="17.85546875" style="452" customWidth="1"/>
    <col min="12041" max="12041" width="20" style="452" bestFit="1" customWidth="1"/>
    <col min="12042" max="12042" width="4" style="452" customWidth="1"/>
    <col min="12043" max="12043" width="8.5703125" style="452" customWidth="1"/>
    <col min="12044" max="12044" width="4" style="452" customWidth="1"/>
    <col min="12045" max="12045" width="17.42578125" style="452" customWidth="1"/>
    <col min="12046" max="12046" width="3.5703125" style="452" customWidth="1"/>
    <col min="12047" max="12047" width="18.85546875" style="452" customWidth="1"/>
    <col min="12048" max="12288" width="9.140625" style="452"/>
    <col min="12289" max="12289" width="14.28515625" style="452" customWidth="1"/>
    <col min="12290" max="12290" width="10.7109375" style="452" customWidth="1"/>
    <col min="12291" max="12291" width="11.7109375" style="452" customWidth="1"/>
    <col min="12292" max="12292" width="12" style="452" customWidth="1"/>
    <col min="12293" max="12293" width="38.5703125" style="452" customWidth="1"/>
    <col min="12294" max="12294" width="17.85546875" style="452" customWidth="1"/>
    <col min="12295" max="12295" width="18" style="452" customWidth="1"/>
    <col min="12296" max="12296" width="17.85546875" style="452" customWidth="1"/>
    <col min="12297" max="12297" width="20" style="452" bestFit="1" customWidth="1"/>
    <col min="12298" max="12298" width="4" style="452" customWidth="1"/>
    <col min="12299" max="12299" width="8.5703125" style="452" customWidth="1"/>
    <col min="12300" max="12300" width="4" style="452" customWidth="1"/>
    <col min="12301" max="12301" width="17.42578125" style="452" customWidth="1"/>
    <col min="12302" max="12302" width="3.5703125" style="452" customWidth="1"/>
    <col min="12303" max="12303" width="18.85546875" style="452" customWidth="1"/>
    <col min="12304" max="12544" width="9.140625" style="452"/>
    <col min="12545" max="12545" width="14.28515625" style="452" customWidth="1"/>
    <col min="12546" max="12546" width="10.7109375" style="452" customWidth="1"/>
    <col min="12547" max="12547" width="11.7109375" style="452" customWidth="1"/>
    <col min="12548" max="12548" width="12" style="452" customWidth="1"/>
    <col min="12549" max="12549" width="38.5703125" style="452" customWidth="1"/>
    <col min="12550" max="12550" width="17.85546875" style="452" customWidth="1"/>
    <col min="12551" max="12551" width="18" style="452" customWidth="1"/>
    <col min="12552" max="12552" width="17.85546875" style="452" customWidth="1"/>
    <col min="12553" max="12553" width="20" style="452" bestFit="1" customWidth="1"/>
    <col min="12554" max="12554" width="4" style="452" customWidth="1"/>
    <col min="12555" max="12555" width="8.5703125" style="452" customWidth="1"/>
    <col min="12556" max="12556" width="4" style="452" customWidth="1"/>
    <col min="12557" max="12557" width="17.42578125" style="452" customWidth="1"/>
    <col min="12558" max="12558" width="3.5703125" style="452" customWidth="1"/>
    <col min="12559" max="12559" width="18.85546875" style="452" customWidth="1"/>
    <col min="12560" max="12800" width="9.140625" style="452"/>
    <col min="12801" max="12801" width="14.28515625" style="452" customWidth="1"/>
    <col min="12802" max="12802" width="10.7109375" style="452" customWidth="1"/>
    <col min="12803" max="12803" width="11.7109375" style="452" customWidth="1"/>
    <col min="12804" max="12804" width="12" style="452" customWidth="1"/>
    <col min="12805" max="12805" width="38.5703125" style="452" customWidth="1"/>
    <col min="12806" max="12806" width="17.85546875" style="452" customWidth="1"/>
    <col min="12807" max="12807" width="18" style="452" customWidth="1"/>
    <col min="12808" max="12808" width="17.85546875" style="452" customWidth="1"/>
    <col min="12809" max="12809" width="20" style="452" bestFit="1" customWidth="1"/>
    <col min="12810" max="12810" width="4" style="452" customWidth="1"/>
    <col min="12811" max="12811" width="8.5703125" style="452" customWidth="1"/>
    <col min="12812" max="12812" width="4" style="452" customWidth="1"/>
    <col min="12813" max="12813" width="17.42578125" style="452" customWidth="1"/>
    <col min="12814" max="12814" width="3.5703125" style="452" customWidth="1"/>
    <col min="12815" max="12815" width="18.85546875" style="452" customWidth="1"/>
    <col min="12816" max="13056" width="9.140625" style="452"/>
    <col min="13057" max="13057" width="14.28515625" style="452" customWidth="1"/>
    <col min="13058" max="13058" width="10.7109375" style="452" customWidth="1"/>
    <col min="13059" max="13059" width="11.7109375" style="452" customWidth="1"/>
    <col min="13060" max="13060" width="12" style="452" customWidth="1"/>
    <col min="13061" max="13061" width="38.5703125" style="452" customWidth="1"/>
    <col min="13062" max="13062" width="17.85546875" style="452" customWidth="1"/>
    <col min="13063" max="13063" width="18" style="452" customWidth="1"/>
    <col min="13064" max="13064" width="17.85546875" style="452" customWidth="1"/>
    <col min="13065" max="13065" width="20" style="452" bestFit="1" customWidth="1"/>
    <col min="13066" max="13066" width="4" style="452" customWidth="1"/>
    <col min="13067" max="13067" width="8.5703125" style="452" customWidth="1"/>
    <col min="13068" max="13068" width="4" style="452" customWidth="1"/>
    <col min="13069" max="13069" width="17.42578125" style="452" customWidth="1"/>
    <col min="13070" max="13070" width="3.5703125" style="452" customWidth="1"/>
    <col min="13071" max="13071" width="18.85546875" style="452" customWidth="1"/>
    <col min="13072" max="13312" width="9.140625" style="452"/>
    <col min="13313" max="13313" width="14.28515625" style="452" customWidth="1"/>
    <col min="13314" max="13314" width="10.7109375" style="452" customWidth="1"/>
    <col min="13315" max="13315" width="11.7109375" style="452" customWidth="1"/>
    <col min="13316" max="13316" width="12" style="452" customWidth="1"/>
    <col min="13317" max="13317" width="38.5703125" style="452" customWidth="1"/>
    <col min="13318" max="13318" width="17.85546875" style="452" customWidth="1"/>
    <col min="13319" max="13319" width="18" style="452" customWidth="1"/>
    <col min="13320" max="13320" width="17.85546875" style="452" customWidth="1"/>
    <col min="13321" max="13321" width="20" style="452" bestFit="1" customWidth="1"/>
    <col min="13322" max="13322" width="4" style="452" customWidth="1"/>
    <col min="13323" max="13323" width="8.5703125" style="452" customWidth="1"/>
    <col min="13324" max="13324" width="4" style="452" customWidth="1"/>
    <col min="13325" max="13325" width="17.42578125" style="452" customWidth="1"/>
    <col min="13326" max="13326" width="3.5703125" style="452" customWidth="1"/>
    <col min="13327" max="13327" width="18.85546875" style="452" customWidth="1"/>
    <col min="13328" max="13568" width="9.140625" style="452"/>
    <col min="13569" max="13569" width="14.28515625" style="452" customWidth="1"/>
    <col min="13570" max="13570" width="10.7109375" style="452" customWidth="1"/>
    <col min="13571" max="13571" width="11.7109375" style="452" customWidth="1"/>
    <col min="13572" max="13572" width="12" style="452" customWidth="1"/>
    <col min="13573" max="13573" width="38.5703125" style="452" customWidth="1"/>
    <col min="13574" max="13574" width="17.85546875" style="452" customWidth="1"/>
    <col min="13575" max="13575" width="18" style="452" customWidth="1"/>
    <col min="13576" max="13576" width="17.85546875" style="452" customWidth="1"/>
    <col min="13577" max="13577" width="20" style="452" bestFit="1" customWidth="1"/>
    <col min="13578" max="13578" width="4" style="452" customWidth="1"/>
    <col min="13579" max="13579" width="8.5703125" style="452" customWidth="1"/>
    <col min="13580" max="13580" width="4" style="452" customWidth="1"/>
    <col min="13581" max="13581" width="17.42578125" style="452" customWidth="1"/>
    <col min="13582" max="13582" width="3.5703125" style="452" customWidth="1"/>
    <col min="13583" max="13583" width="18.85546875" style="452" customWidth="1"/>
    <col min="13584" max="13824" width="9.140625" style="452"/>
    <col min="13825" max="13825" width="14.28515625" style="452" customWidth="1"/>
    <col min="13826" max="13826" width="10.7109375" style="452" customWidth="1"/>
    <col min="13827" max="13827" width="11.7109375" style="452" customWidth="1"/>
    <col min="13828" max="13828" width="12" style="452" customWidth="1"/>
    <col min="13829" max="13829" width="38.5703125" style="452" customWidth="1"/>
    <col min="13830" max="13830" width="17.85546875" style="452" customWidth="1"/>
    <col min="13831" max="13831" width="18" style="452" customWidth="1"/>
    <col min="13832" max="13832" width="17.85546875" style="452" customWidth="1"/>
    <col min="13833" max="13833" width="20" style="452" bestFit="1" customWidth="1"/>
    <col min="13834" max="13834" width="4" style="452" customWidth="1"/>
    <col min="13835" max="13835" width="8.5703125" style="452" customWidth="1"/>
    <col min="13836" max="13836" width="4" style="452" customWidth="1"/>
    <col min="13837" max="13837" width="17.42578125" style="452" customWidth="1"/>
    <col min="13838" max="13838" width="3.5703125" style="452" customWidth="1"/>
    <col min="13839" max="13839" width="18.85546875" style="452" customWidth="1"/>
    <col min="13840" max="14080" width="9.140625" style="452"/>
    <col min="14081" max="14081" width="14.28515625" style="452" customWidth="1"/>
    <col min="14082" max="14082" width="10.7109375" style="452" customWidth="1"/>
    <col min="14083" max="14083" width="11.7109375" style="452" customWidth="1"/>
    <col min="14084" max="14084" width="12" style="452" customWidth="1"/>
    <col min="14085" max="14085" width="38.5703125" style="452" customWidth="1"/>
    <col min="14086" max="14086" width="17.85546875" style="452" customWidth="1"/>
    <col min="14087" max="14087" width="18" style="452" customWidth="1"/>
    <col min="14088" max="14088" width="17.85546875" style="452" customWidth="1"/>
    <col min="14089" max="14089" width="20" style="452" bestFit="1" customWidth="1"/>
    <col min="14090" max="14090" width="4" style="452" customWidth="1"/>
    <col min="14091" max="14091" width="8.5703125" style="452" customWidth="1"/>
    <col min="14092" max="14092" width="4" style="452" customWidth="1"/>
    <col min="14093" max="14093" width="17.42578125" style="452" customWidth="1"/>
    <col min="14094" max="14094" width="3.5703125" style="452" customWidth="1"/>
    <col min="14095" max="14095" width="18.85546875" style="452" customWidth="1"/>
    <col min="14096" max="14336" width="9.140625" style="452"/>
    <col min="14337" max="14337" width="14.28515625" style="452" customWidth="1"/>
    <col min="14338" max="14338" width="10.7109375" style="452" customWidth="1"/>
    <col min="14339" max="14339" width="11.7109375" style="452" customWidth="1"/>
    <col min="14340" max="14340" width="12" style="452" customWidth="1"/>
    <col min="14341" max="14341" width="38.5703125" style="452" customWidth="1"/>
    <col min="14342" max="14342" width="17.85546875" style="452" customWidth="1"/>
    <col min="14343" max="14343" width="18" style="452" customWidth="1"/>
    <col min="14344" max="14344" width="17.85546875" style="452" customWidth="1"/>
    <col min="14345" max="14345" width="20" style="452" bestFit="1" customWidth="1"/>
    <col min="14346" max="14346" width="4" style="452" customWidth="1"/>
    <col min="14347" max="14347" width="8.5703125" style="452" customWidth="1"/>
    <col min="14348" max="14348" width="4" style="452" customWidth="1"/>
    <col min="14349" max="14349" width="17.42578125" style="452" customWidth="1"/>
    <col min="14350" max="14350" width="3.5703125" style="452" customWidth="1"/>
    <col min="14351" max="14351" width="18.85546875" style="452" customWidth="1"/>
    <col min="14352" max="14592" width="9.140625" style="452"/>
    <col min="14593" max="14593" width="14.28515625" style="452" customWidth="1"/>
    <col min="14594" max="14594" width="10.7109375" style="452" customWidth="1"/>
    <col min="14595" max="14595" width="11.7109375" style="452" customWidth="1"/>
    <col min="14596" max="14596" width="12" style="452" customWidth="1"/>
    <col min="14597" max="14597" width="38.5703125" style="452" customWidth="1"/>
    <col min="14598" max="14598" width="17.85546875" style="452" customWidth="1"/>
    <col min="14599" max="14599" width="18" style="452" customWidth="1"/>
    <col min="14600" max="14600" width="17.85546875" style="452" customWidth="1"/>
    <col min="14601" max="14601" width="20" style="452" bestFit="1" customWidth="1"/>
    <col min="14602" max="14602" width="4" style="452" customWidth="1"/>
    <col min="14603" max="14603" width="8.5703125" style="452" customWidth="1"/>
    <col min="14604" max="14604" width="4" style="452" customWidth="1"/>
    <col min="14605" max="14605" width="17.42578125" style="452" customWidth="1"/>
    <col min="14606" max="14606" width="3.5703125" style="452" customWidth="1"/>
    <col min="14607" max="14607" width="18.85546875" style="452" customWidth="1"/>
    <col min="14608" max="14848" width="9.140625" style="452"/>
    <col min="14849" max="14849" width="14.28515625" style="452" customWidth="1"/>
    <col min="14850" max="14850" width="10.7109375" style="452" customWidth="1"/>
    <col min="14851" max="14851" width="11.7109375" style="452" customWidth="1"/>
    <col min="14852" max="14852" width="12" style="452" customWidth="1"/>
    <col min="14853" max="14853" width="38.5703125" style="452" customWidth="1"/>
    <col min="14854" max="14854" width="17.85546875" style="452" customWidth="1"/>
    <col min="14855" max="14855" width="18" style="452" customWidth="1"/>
    <col min="14856" max="14856" width="17.85546875" style="452" customWidth="1"/>
    <col min="14857" max="14857" width="20" style="452" bestFit="1" customWidth="1"/>
    <col min="14858" max="14858" width="4" style="452" customWidth="1"/>
    <col min="14859" max="14859" width="8.5703125" style="452" customWidth="1"/>
    <col min="14860" max="14860" width="4" style="452" customWidth="1"/>
    <col min="14861" max="14861" width="17.42578125" style="452" customWidth="1"/>
    <col min="14862" max="14862" width="3.5703125" style="452" customWidth="1"/>
    <col min="14863" max="14863" width="18.85546875" style="452" customWidth="1"/>
    <col min="14864" max="15104" width="9.140625" style="452"/>
    <col min="15105" max="15105" width="14.28515625" style="452" customWidth="1"/>
    <col min="15106" max="15106" width="10.7109375" style="452" customWidth="1"/>
    <col min="15107" max="15107" width="11.7109375" style="452" customWidth="1"/>
    <col min="15108" max="15108" width="12" style="452" customWidth="1"/>
    <col min="15109" max="15109" width="38.5703125" style="452" customWidth="1"/>
    <col min="15110" max="15110" width="17.85546875" style="452" customWidth="1"/>
    <col min="15111" max="15111" width="18" style="452" customWidth="1"/>
    <col min="15112" max="15112" width="17.85546875" style="452" customWidth="1"/>
    <col min="15113" max="15113" width="20" style="452" bestFit="1" customWidth="1"/>
    <col min="15114" max="15114" width="4" style="452" customWidth="1"/>
    <col min="15115" max="15115" width="8.5703125" style="452" customWidth="1"/>
    <col min="15116" max="15116" width="4" style="452" customWidth="1"/>
    <col min="15117" max="15117" width="17.42578125" style="452" customWidth="1"/>
    <col min="15118" max="15118" width="3.5703125" style="452" customWidth="1"/>
    <col min="15119" max="15119" width="18.85546875" style="452" customWidth="1"/>
    <col min="15120" max="15360" width="9.140625" style="452"/>
    <col min="15361" max="15361" width="14.28515625" style="452" customWidth="1"/>
    <col min="15362" max="15362" width="10.7109375" style="452" customWidth="1"/>
    <col min="15363" max="15363" width="11.7109375" style="452" customWidth="1"/>
    <col min="15364" max="15364" width="12" style="452" customWidth="1"/>
    <col min="15365" max="15365" width="38.5703125" style="452" customWidth="1"/>
    <col min="15366" max="15366" width="17.85546875" style="452" customWidth="1"/>
    <col min="15367" max="15367" width="18" style="452" customWidth="1"/>
    <col min="15368" max="15368" width="17.85546875" style="452" customWidth="1"/>
    <col min="15369" max="15369" width="20" style="452" bestFit="1" customWidth="1"/>
    <col min="15370" max="15370" width="4" style="452" customWidth="1"/>
    <col min="15371" max="15371" width="8.5703125" style="452" customWidth="1"/>
    <col min="15372" max="15372" width="4" style="452" customWidth="1"/>
    <col min="15373" max="15373" width="17.42578125" style="452" customWidth="1"/>
    <col min="15374" max="15374" width="3.5703125" style="452" customWidth="1"/>
    <col min="15375" max="15375" width="18.85546875" style="452" customWidth="1"/>
    <col min="15376" max="15616" width="9.140625" style="452"/>
    <col min="15617" max="15617" width="14.28515625" style="452" customWidth="1"/>
    <col min="15618" max="15618" width="10.7109375" style="452" customWidth="1"/>
    <col min="15619" max="15619" width="11.7109375" style="452" customWidth="1"/>
    <col min="15620" max="15620" width="12" style="452" customWidth="1"/>
    <col min="15621" max="15621" width="38.5703125" style="452" customWidth="1"/>
    <col min="15622" max="15622" width="17.85546875" style="452" customWidth="1"/>
    <col min="15623" max="15623" width="18" style="452" customWidth="1"/>
    <col min="15624" max="15624" width="17.85546875" style="452" customWidth="1"/>
    <col min="15625" max="15625" width="20" style="452" bestFit="1" customWidth="1"/>
    <col min="15626" max="15626" width="4" style="452" customWidth="1"/>
    <col min="15627" max="15627" width="8.5703125" style="452" customWidth="1"/>
    <col min="15628" max="15628" width="4" style="452" customWidth="1"/>
    <col min="15629" max="15629" width="17.42578125" style="452" customWidth="1"/>
    <col min="15630" max="15630" width="3.5703125" style="452" customWidth="1"/>
    <col min="15631" max="15631" width="18.85546875" style="452" customWidth="1"/>
    <col min="15632" max="15872" width="9.140625" style="452"/>
    <col min="15873" max="15873" width="14.28515625" style="452" customWidth="1"/>
    <col min="15874" max="15874" width="10.7109375" style="452" customWidth="1"/>
    <col min="15875" max="15875" width="11.7109375" style="452" customWidth="1"/>
    <col min="15876" max="15876" width="12" style="452" customWidth="1"/>
    <col min="15877" max="15877" width="38.5703125" style="452" customWidth="1"/>
    <col min="15878" max="15878" width="17.85546875" style="452" customWidth="1"/>
    <col min="15879" max="15879" width="18" style="452" customWidth="1"/>
    <col min="15880" max="15880" width="17.85546875" style="452" customWidth="1"/>
    <col min="15881" max="15881" width="20" style="452" bestFit="1" customWidth="1"/>
    <col min="15882" max="15882" width="4" style="452" customWidth="1"/>
    <col min="15883" max="15883" width="8.5703125" style="452" customWidth="1"/>
    <col min="15884" max="15884" width="4" style="452" customWidth="1"/>
    <col min="15885" max="15885" width="17.42578125" style="452" customWidth="1"/>
    <col min="15886" max="15886" width="3.5703125" style="452" customWidth="1"/>
    <col min="15887" max="15887" width="18.85546875" style="452" customWidth="1"/>
    <col min="15888" max="16128" width="9.140625" style="452"/>
    <col min="16129" max="16129" width="14.28515625" style="452" customWidth="1"/>
    <col min="16130" max="16130" width="10.7109375" style="452" customWidth="1"/>
    <col min="16131" max="16131" width="11.7109375" style="452" customWidth="1"/>
    <col min="16132" max="16132" width="12" style="452" customWidth="1"/>
    <col min="16133" max="16133" width="38.5703125" style="452" customWidth="1"/>
    <col min="16134" max="16134" width="17.85546875" style="452" customWidth="1"/>
    <col min="16135" max="16135" width="18" style="452" customWidth="1"/>
    <col min="16136" max="16136" width="17.85546875" style="452" customWidth="1"/>
    <col min="16137" max="16137" width="20" style="452" bestFit="1" customWidth="1"/>
    <col min="16138" max="16138" width="4" style="452" customWidth="1"/>
    <col min="16139" max="16139" width="8.5703125" style="452" customWidth="1"/>
    <col min="16140" max="16140" width="4" style="452" customWidth="1"/>
    <col min="16141" max="16141" width="17.42578125" style="452" customWidth="1"/>
    <col min="16142" max="16142" width="3.5703125" style="452" customWidth="1"/>
    <col min="16143" max="16143" width="18.85546875" style="452" customWidth="1"/>
    <col min="16144" max="16384" width="9.140625" style="452"/>
  </cols>
  <sheetData>
    <row r="2" spans="2:17" ht="22.5">
      <c r="B2" s="1241" t="s">
        <v>133</v>
      </c>
      <c r="C2" s="1241"/>
      <c r="D2" s="1241"/>
      <c r="E2" s="1241"/>
      <c r="F2" s="1241"/>
      <c r="G2" s="1241"/>
      <c r="H2" s="1241"/>
      <c r="I2" s="1241"/>
      <c r="J2" s="1241"/>
      <c r="K2" s="1241"/>
      <c r="L2" s="1241"/>
      <c r="M2" s="1241"/>
      <c r="N2" s="1241"/>
      <c r="O2" s="1241"/>
      <c r="P2" s="1241"/>
      <c r="Q2" s="1241"/>
    </row>
    <row r="3" spans="2:17" ht="15.75">
      <c r="B3" s="1242" t="s">
        <v>737</v>
      </c>
      <c r="C3" s="1242"/>
      <c r="D3" s="1242"/>
      <c r="E3" s="1242"/>
      <c r="F3" s="1242"/>
      <c r="G3" s="1242"/>
      <c r="H3" s="1242"/>
      <c r="I3" s="1242"/>
      <c r="J3" s="1242"/>
      <c r="K3" s="1242"/>
      <c r="L3" s="1242"/>
      <c r="M3" s="1242"/>
      <c r="N3" s="1242"/>
      <c r="O3" s="1242"/>
      <c r="P3" s="1242"/>
      <c r="Q3" s="1242"/>
    </row>
    <row r="4" spans="2:17">
      <c r="B4" s="502"/>
      <c r="C4" s="189"/>
      <c r="D4" s="189"/>
      <c r="E4" s="188"/>
      <c r="F4" s="1249" t="s">
        <v>741</v>
      </c>
      <c r="G4" s="1249"/>
      <c r="H4" s="1249"/>
      <c r="I4" s="1249"/>
      <c r="J4" s="1249"/>
      <c r="K4" s="188"/>
    </row>
    <row r="5" spans="2:17" ht="18">
      <c r="B5" s="1244" t="s">
        <v>285</v>
      </c>
      <c r="C5" s="1244"/>
      <c r="D5" s="1244"/>
      <c r="E5" s="1244"/>
      <c r="F5" s="1244"/>
      <c r="G5" s="1244"/>
      <c r="H5" s="1244"/>
      <c r="I5" s="1244"/>
      <c r="J5" s="1244"/>
      <c r="K5" s="1244"/>
      <c r="L5" s="1244"/>
      <c r="M5" s="1244"/>
      <c r="N5" s="1244"/>
      <c r="O5" s="1244"/>
      <c r="P5" s="1244"/>
      <c r="Q5" s="1244"/>
    </row>
    <row r="6" spans="2:17" s="504" customFormat="1" ht="12.75" customHeight="1">
      <c r="B6" s="1245" t="s">
        <v>275</v>
      </c>
      <c r="C6" s="1245" t="s">
        <v>358</v>
      </c>
      <c r="D6" s="1245" t="s">
        <v>223</v>
      </c>
      <c r="E6" s="1245" t="s">
        <v>301</v>
      </c>
      <c r="F6" s="1245" t="s">
        <v>749</v>
      </c>
      <c r="G6" s="1246" t="s">
        <v>294</v>
      </c>
      <c r="H6" s="1246" t="s">
        <v>356</v>
      </c>
      <c r="I6" s="1246"/>
      <c r="J6" s="1246"/>
      <c r="K6" s="1246" t="s">
        <v>357</v>
      </c>
      <c r="L6" s="1246"/>
      <c r="M6" s="1246"/>
      <c r="N6" s="517"/>
      <c r="O6" s="1245" t="s">
        <v>355</v>
      </c>
      <c r="Q6" s="1245" t="s">
        <v>296</v>
      </c>
    </row>
    <row r="7" spans="2:17" s="504" customFormat="1" ht="12.75">
      <c r="B7" s="1245"/>
      <c r="C7" s="1245"/>
      <c r="D7" s="1245"/>
      <c r="E7" s="1245"/>
      <c r="F7" s="1245"/>
      <c r="G7" s="1246"/>
      <c r="H7" s="519" t="s">
        <v>136</v>
      </c>
      <c r="I7" s="519" t="s">
        <v>100</v>
      </c>
      <c r="J7" s="519" t="s">
        <v>137</v>
      </c>
      <c r="K7" s="519" t="s">
        <v>136</v>
      </c>
      <c r="L7" s="519" t="s">
        <v>100</v>
      </c>
      <c r="M7" s="519" t="s">
        <v>137</v>
      </c>
      <c r="N7" s="518"/>
      <c r="O7" s="1245"/>
      <c r="Q7" s="1245"/>
    </row>
    <row r="8" spans="2:17" s="504" customFormat="1" ht="12.75">
      <c r="B8" s="1245"/>
      <c r="C8" s="1245"/>
      <c r="D8" s="1245"/>
      <c r="E8" s="1245"/>
      <c r="F8" s="1245"/>
      <c r="G8" s="520" t="s">
        <v>293</v>
      </c>
      <c r="H8" s="520" t="s">
        <v>293</v>
      </c>
      <c r="I8" s="520" t="s">
        <v>293</v>
      </c>
      <c r="J8" s="520" t="s">
        <v>293</v>
      </c>
      <c r="K8" s="520" t="s">
        <v>293</v>
      </c>
      <c r="L8" s="520" t="s">
        <v>293</v>
      </c>
      <c r="M8" s="520" t="s">
        <v>293</v>
      </c>
      <c r="N8" s="465"/>
      <c r="O8" s="1245"/>
      <c r="Q8" s="1245"/>
    </row>
    <row r="9" spans="2:17" s="462" customFormat="1" ht="24.95" customHeight="1">
      <c r="B9" s="566">
        <v>55</v>
      </c>
      <c r="C9" s="485" t="s">
        <v>398</v>
      </c>
      <c r="D9" s="605">
        <v>0</v>
      </c>
      <c r="E9" s="485">
        <v>1</v>
      </c>
      <c r="F9" s="466" t="s">
        <v>424</v>
      </c>
      <c r="H9" s="522">
        <v>0</v>
      </c>
      <c r="I9" s="522">
        <v>0</v>
      </c>
      <c r="J9" s="523">
        <v>0</v>
      </c>
      <c r="K9" s="522">
        <v>5402170</v>
      </c>
      <c r="L9" s="522">
        <v>2880850</v>
      </c>
      <c r="M9" s="522">
        <f>SUM(K9:L9)</f>
        <v>8283020</v>
      </c>
      <c r="N9" s="524"/>
      <c r="O9" s="573">
        <v>17</v>
      </c>
      <c r="P9" s="461"/>
      <c r="Q9" s="465"/>
    </row>
    <row r="10" spans="2:17" s="462" customFormat="1" ht="24.95" customHeight="1">
      <c r="B10" s="566">
        <v>56</v>
      </c>
      <c r="C10" s="486">
        <v>1</v>
      </c>
      <c r="D10" s="606">
        <v>1</v>
      </c>
      <c r="E10" s="486" t="s">
        <v>398</v>
      </c>
      <c r="F10" s="467" t="s">
        <v>402</v>
      </c>
      <c r="G10" s="570">
        <v>4105780</v>
      </c>
      <c r="H10" s="522">
        <v>4878510</v>
      </c>
      <c r="I10" s="526">
        <v>2373410</v>
      </c>
      <c r="J10" s="522">
        <f>SUM(H10:I10)</f>
        <v>7251920</v>
      </c>
      <c r="K10" s="534">
        <v>0</v>
      </c>
      <c r="L10" s="522">
        <v>0</v>
      </c>
      <c r="M10" s="526">
        <v>0</v>
      </c>
      <c r="N10" s="524"/>
      <c r="O10" s="573">
        <v>16</v>
      </c>
      <c r="P10" s="461"/>
      <c r="Q10" s="465"/>
    </row>
    <row r="11" spans="2:17" s="462" customFormat="1" ht="24.95" customHeight="1">
      <c r="B11" s="566">
        <v>57</v>
      </c>
      <c r="C11" s="486" t="s">
        <v>398</v>
      </c>
      <c r="D11" s="607">
        <v>1</v>
      </c>
      <c r="E11" s="486"/>
      <c r="F11" s="467" t="s">
        <v>752</v>
      </c>
      <c r="G11" s="557">
        <v>381750</v>
      </c>
      <c r="H11" s="481"/>
      <c r="I11" s="481"/>
      <c r="J11" s="496">
        <f>SUM(H11:I11)</f>
        <v>0</v>
      </c>
      <c r="K11" s="481">
        <v>0</v>
      </c>
      <c r="L11" s="481">
        <v>0</v>
      </c>
      <c r="M11" s="282">
        <f>SUM(K11:L11)</f>
        <v>0</v>
      </c>
      <c r="N11" s="524"/>
      <c r="O11" s="573">
        <v>6</v>
      </c>
      <c r="P11" s="461"/>
      <c r="Q11" s="465"/>
    </row>
    <row r="12" spans="2:17" s="462" customFormat="1" ht="24.95" customHeight="1">
      <c r="B12" s="551" t="s">
        <v>129</v>
      </c>
      <c r="C12" s="487">
        <f>SUM(C9:C11)</f>
        <v>1</v>
      </c>
      <c r="D12" s="487">
        <f t="shared" ref="D12:M12" si="0">SUM(D9:D11)</f>
        <v>2</v>
      </c>
      <c r="E12" s="487">
        <f t="shared" si="0"/>
        <v>1</v>
      </c>
      <c r="F12" s="487">
        <f t="shared" si="0"/>
        <v>0</v>
      </c>
      <c r="G12" s="487">
        <f t="shared" si="0"/>
        <v>4487530</v>
      </c>
      <c r="H12" s="487">
        <f t="shared" si="0"/>
        <v>4878510</v>
      </c>
      <c r="I12" s="487">
        <f t="shared" si="0"/>
        <v>2373410</v>
      </c>
      <c r="J12" s="487">
        <f t="shared" si="0"/>
        <v>7251920</v>
      </c>
      <c r="K12" s="487">
        <f t="shared" si="0"/>
        <v>5402170</v>
      </c>
      <c r="L12" s="487">
        <f t="shared" si="0"/>
        <v>2880850</v>
      </c>
      <c r="M12" s="487">
        <f t="shared" si="0"/>
        <v>8283020</v>
      </c>
      <c r="N12" s="487" t="e">
        <f>+#REF!</f>
        <v>#REF!</v>
      </c>
      <c r="O12" s="572"/>
      <c r="Q12" s="524"/>
    </row>
    <row r="13" spans="2:17" s="462" customFormat="1" ht="12.75">
      <c r="B13" s="456"/>
      <c r="C13" s="1051"/>
      <c r="D13" s="568"/>
      <c r="E13" s="568"/>
      <c r="F13" s="568"/>
      <c r="G13" s="568"/>
      <c r="H13" s="568"/>
      <c r="I13" s="569"/>
      <c r="J13" s="568"/>
      <c r="K13" s="460"/>
      <c r="L13" s="460"/>
      <c r="M13" s="461"/>
      <c r="O13" s="461"/>
      <c r="Q13" s="461"/>
    </row>
    <row r="14" spans="2:17" s="462" customFormat="1" ht="12.75">
      <c r="B14" s="456"/>
      <c r="C14" s="457"/>
      <c r="D14" s="457"/>
      <c r="E14" s="457"/>
      <c r="F14" s="458"/>
      <c r="G14" s="458"/>
      <c r="J14" s="459"/>
      <c r="K14" s="460"/>
      <c r="L14" s="460"/>
      <c r="M14" s="461"/>
      <c r="O14" s="461"/>
      <c r="Q14" s="461"/>
    </row>
    <row r="15" spans="2:17" s="462" customFormat="1" ht="12.75">
      <c r="B15" s="456"/>
      <c r="C15" s="457"/>
      <c r="D15" s="457"/>
      <c r="E15" s="457"/>
      <c r="F15" s="458"/>
      <c r="G15" s="458"/>
      <c r="H15" s="458"/>
      <c r="I15" s="458"/>
      <c r="J15" s="459"/>
      <c r="K15" s="506"/>
      <c r="L15" s="460"/>
      <c r="M15" s="461"/>
      <c r="O15" s="461"/>
      <c r="Q15" s="461"/>
    </row>
    <row r="16" spans="2:17" s="462" customFormat="1" ht="19.5">
      <c r="B16" s="456"/>
      <c r="C16" s="457"/>
      <c r="D16" s="457"/>
      <c r="E16" s="457"/>
      <c r="F16" s="458"/>
      <c r="G16" s="458"/>
      <c r="H16" s="955">
        <v>20</v>
      </c>
      <c r="I16" s="955"/>
      <c r="J16" s="459"/>
      <c r="K16" s="539"/>
      <c r="L16" s="540"/>
      <c r="M16" s="461"/>
      <c r="O16" s="461"/>
      <c r="Q16" s="461"/>
    </row>
    <row r="17" spans="2:17" s="462" customFormat="1" ht="12.75">
      <c r="B17" s="456"/>
      <c r="C17" s="457"/>
      <c r="D17" s="457"/>
      <c r="E17" s="457"/>
      <c r="F17" s="458"/>
      <c r="G17" s="458"/>
      <c r="H17" s="458"/>
      <c r="I17" s="458"/>
      <c r="J17" s="459"/>
      <c r="K17" s="506"/>
      <c r="L17" s="460"/>
      <c r="M17" s="461"/>
      <c r="O17" s="461"/>
      <c r="Q17" s="461"/>
    </row>
    <row r="18" spans="2:17" s="462" customFormat="1" ht="12.75">
      <c r="B18" s="456"/>
      <c r="C18" s="457"/>
      <c r="D18" s="457"/>
      <c r="E18" s="457"/>
      <c r="F18" s="458"/>
      <c r="G18" s="458"/>
      <c r="H18" s="458"/>
      <c r="I18" s="458"/>
      <c r="J18" s="459"/>
      <c r="K18" s="506"/>
      <c r="L18" s="460"/>
      <c r="M18" s="461"/>
      <c r="O18" s="461"/>
      <c r="Q18" s="461"/>
    </row>
    <row r="19" spans="2:17" s="462" customFormat="1" ht="12.75">
      <c r="B19" s="456"/>
      <c r="C19" s="457"/>
      <c r="D19" s="457"/>
      <c r="E19" s="457"/>
      <c r="F19" s="458"/>
      <c r="G19" s="458"/>
      <c r="H19" s="458"/>
      <c r="I19" s="458"/>
      <c r="J19" s="459"/>
      <c r="K19" s="506"/>
      <c r="L19" s="460"/>
      <c r="M19" s="461"/>
      <c r="O19" s="461"/>
      <c r="Q19" s="461"/>
    </row>
    <row r="20" spans="2:17" s="462" customFormat="1" ht="12.75">
      <c r="B20" s="456"/>
      <c r="C20" s="457"/>
      <c r="D20" s="457"/>
      <c r="E20" s="457"/>
      <c r="F20" s="458"/>
      <c r="G20" s="458"/>
      <c r="H20" s="458"/>
      <c r="I20" s="458"/>
      <c r="J20" s="459"/>
      <c r="K20" s="506"/>
      <c r="L20" s="460"/>
      <c r="M20" s="461"/>
      <c r="O20" s="461"/>
      <c r="Q20" s="461"/>
    </row>
    <row r="21" spans="2:17" s="462" customFormat="1" ht="12.75">
      <c r="B21" s="456"/>
      <c r="C21" s="457"/>
      <c r="D21" s="457"/>
      <c r="E21" s="457"/>
      <c r="F21" s="458"/>
      <c r="G21" s="458"/>
      <c r="H21" s="458"/>
      <c r="I21" s="458"/>
      <c r="J21" s="459"/>
      <c r="K21" s="506"/>
      <c r="L21" s="460"/>
      <c r="M21" s="461"/>
      <c r="O21" s="461"/>
      <c r="Q21" s="461"/>
    </row>
    <row r="22" spans="2:17" s="462" customFormat="1" ht="12.75">
      <c r="B22" s="456"/>
      <c r="C22" s="457"/>
      <c r="D22" s="457"/>
      <c r="E22" s="457"/>
      <c r="F22" s="458"/>
      <c r="G22" s="458"/>
      <c r="H22" s="458"/>
      <c r="I22" s="458"/>
      <c r="J22" s="459"/>
      <c r="K22" s="506"/>
      <c r="L22" s="460"/>
      <c r="M22" s="461"/>
      <c r="O22" s="461"/>
      <c r="Q22" s="461"/>
    </row>
    <row r="23" spans="2:17" s="462" customFormat="1" ht="12.75">
      <c r="B23" s="456"/>
      <c r="C23" s="457"/>
      <c r="D23" s="457"/>
      <c r="E23" s="457"/>
      <c r="F23" s="458"/>
      <c r="G23" s="458"/>
      <c r="H23" s="458"/>
      <c r="I23" s="458"/>
      <c r="J23" s="459"/>
      <c r="K23" s="506"/>
      <c r="L23" s="460"/>
      <c r="M23" s="461"/>
      <c r="O23" s="461"/>
      <c r="Q23" s="461"/>
    </row>
    <row r="24" spans="2:17" s="462" customFormat="1" ht="12.75">
      <c r="B24" s="456"/>
      <c r="C24" s="457"/>
      <c r="D24" s="457"/>
      <c r="E24" s="457"/>
      <c r="F24" s="458"/>
      <c r="G24" s="458"/>
      <c r="H24" s="458"/>
      <c r="I24" s="458"/>
      <c r="J24" s="459"/>
      <c r="K24" s="506"/>
      <c r="L24" s="460"/>
      <c r="M24" s="461"/>
      <c r="O24" s="461"/>
      <c r="Q24" s="461"/>
    </row>
    <row r="25" spans="2:17" s="462" customFormat="1" ht="12.75">
      <c r="B25" s="456"/>
      <c r="C25" s="457"/>
      <c r="D25" s="457"/>
      <c r="E25" s="457"/>
      <c r="F25" s="458"/>
      <c r="G25" s="458"/>
      <c r="H25" s="458"/>
      <c r="I25" s="458"/>
      <c r="J25" s="459"/>
      <c r="K25" s="506"/>
      <c r="L25" s="460"/>
      <c r="M25" s="461"/>
      <c r="O25" s="461"/>
      <c r="Q25" s="461"/>
    </row>
    <row r="26" spans="2:17" s="504" customFormat="1" ht="12.75">
      <c r="B26" s="456"/>
      <c r="C26" s="457"/>
      <c r="D26" s="457"/>
      <c r="E26" s="457"/>
      <c r="F26" s="458"/>
      <c r="G26" s="458"/>
      <c r="H26" s="458"/>
      <c r="I26" s="458"/>
      <c r="J26" s="459"/>
      <c r="K26" s="506"/>
      <c r="L26" s="460"/>
      <c r="M26" s="461"/>
      <c r="N26" s="462"/>
      <c r="O26" s="461"/>
      <c r="Q26" s="461"/>
    </row>
    <row r="27" spans="2:17" s="504" customFormat="1" ht="12.75">
      <c r="B27" s="456"/>
      <c r="C27" s="457"/>
      <c r="D27" s="457"/>
      <c r="E27" s="457"/>
      <c r="F27" s="458"/>
      <c r="G27" s="458"/>
      <c r="H27" s="458"/>
      <c r="I27" s="458"/>
      <c r="J27" s="459"/>
      <c r="K27" s="506"/>
      <c r="L27" s="460"/>
      <c r="M27" s="461"/>
      <c r="N27" s="462"/>
      <c r="O27" s="461"/>
      <c r="Q27" s="461"/>
    </row>
    <row r="28" spans="2:17" s="504" customFormat="1" ht="12.75">
      <c r="B28" s="456"/>
      <c r="C28" s="457"/>
      <c r="D28" s="457"/>
      <c r="E28" s="462"/>
      <c r="F28" s="458"/>
      <c r="G28" s="458"/>
      <c r="H28" s="458"/>
      <c r="I28" s="458"/>
      <c r="J28" s="459"/>
      <c r="K28" s="506"/>
      <c r="L28" s="460"/>
      <c r="M28" s="460"/>
      <c r="N28" s="462"/>
      <c r="O28" s="460"/>
      <c r="Q28" s="460"/>
    </row>
    <row r="29" spans="2:17" s="504" customFormat="1" ht="12.75">
      <c r="B29" s="456"/>
      <c r="C29" s="457"/>
      <c r="D29" s="457"/>
      <c r="E29" s="462"/>
      <c r="F29" s="458"/>
      <c r="G29" s="458"/>
      <c r="H29" s="458"/>
      <c r="I29" s="458"/>
      <c r="J29" s="459"/>
      <c r="K29" s="506"/>
      <c r="L29" s="460"/>
      <c r="M29" s="460"/>
      <c r="N29" s="462"/>
      <c r="O29" s="460"/>
      <c r="Q29" s="460"/>
    </row>
    <row r="30" spans="2:17" s="504" customFormat="1" ht="12.75">
      <c r="B30" s="507"/>
      <c r="C30" s="507"/>
      <c r="D30" s="507"/>
      <c r="E30" s="507"/>
      <c r="J30" s="508"/>
      <c r="K30" s="508"/>
      <c r="L30" s="508"/>
      <c r="M30" s="508"/>
      <c r="O30" s="508"/>
      <c r="Q30" s="508"/>
    </row>
    <row r="31" spans="2:17" s="504" customFormat="1" ht="12.75">
      <c r="B31" s="507"/>
      <c r="C31" s="507"/>
      <c r="D31" s="507"/>
      <c r="E31" s="507"/>
      <c r="J31" s="508"/>
      <c r="K31" s="508"/>
      <c r="L31" s="508"/>
      <c r="M31" s="508"/>
      <c r="O31" s="508"/>
      <c r="Q31" s="508"/>
    </row>
    <row r="32" spans="2:17">
      <c r="B32" s="509"/>
      <c r="C32" s="510"/>
      <c r="D32" s="510"/>
      <c r="E32" s="510"/>
      <c r="F32" s="511"/>
      <c r="G32" s="511"/>
      <c r="H32" s="511"/>
      <c r="I32" s="511"/>
      <c r="J32" s="512"/>
      <c r="K32" s="513"/>
      <c r="L32" s="512"/>
      <c r="M32" s="512"/>
      <c r="N32" s="514"/>
      <c r="O32" s="512"/>
      <c r="Q32" s="512"/>
    </row>
    <row r="33" spans="2:13">
      <c r="E33" s="514"/>
      <c r="J33" s="515"/>
      <c r="K33" s="515"/>
      <c r="M33" s="501"/>
    </row>
    <row r="34" spans="2:13">
      <c r="B34" s="516" t="s">
        <v>360</v>
      </c>
      <c r="J34" s="515"/>
      <c r="K34" s="515"/>
      <c r="M34" s="501"/>
    </row>
  </sheetData>
  <mergeCells count="14">
    <mergeCell ref="B2:Q2"/>
    <mergeCell ref="B3:Q3"/>
    <mergeCell ref="F4:J4"/>
    <mergeCell ref="B5:Q5"/>
    <mergeCell ref="B6:B8"/>
    <mergeCell ref="C6:C8"/>
    <mergeCell ref="D6:D8"/>
    <mergeCell ref="E6:E8"/>
    <mergeCell ref="F6:F8"/>
    <mergeCell ref="G6:G7"/>
    <mergeCell ref="H6:J6"/>
    <mergeCell ref="K6:M6"/>
    <mergeCell ref="O6:O8"/>
    <mergeCell ref="Q6:Q8"/>
  </mergeCells>
  <pageMargins left="0.7" right="0.7" top="0.75" bottom="0.75" header="0.3" footer="0.3"/>
  <pageSetup paperSize="5" scale="5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Q24"/>
  <sheetViews>
    <sheetView view="pageLayout" topLeftCell="A13" zoomScaleNormal="75" workbookViewId="0">
      <selection activeCell="H24" sqref="H24"/>
    </sheetView>
  </sheetViews>
  <sheetFormatPr defaultRowHeight="15"/>
  <cols>
    <col min="1" max="1" width="9.140625" style="181"/>
    <col min="2" max="2" width="8.85546875" style="180" bestFit="1" customWidth="1"/>
    <col min="3" max="3" width="17" style="181" customWidth="1"/>
    <col min="4" max="4" width="16.7109375" style="181" customWidth="1"/>
    <col min="5" max="5" width="14.42578125" style="181" customWidth="1"/>
    <col min="6" max="6" width="38.140625" style="185" customWidth="1"/>
    <col min="7" max="7" width="19.140625" style="185" customWidth="1"/>
    <col min="8" max="9" width="17.28515625" style="185" customWidth="1"/>
    <col min="10" max="10" width="17.28515625" style="181" customWidth="1"/>
    <col min="11" max="11" width="17.28515625" style="180" customWidth="1"/>
    <col min="12" max="12" width="17.85546875" style="181" bestFit="1" customWidth="1"/>
    <col min="13" max="13" width="18" style="181" bestFit="1" customWidth="1"/>
    <col min="14" max="14" width="1.42578125" style="181" customWidth="1"/>
    <col min="15" max="15" width="9.28515625" style="181" customWidth="1"/>
    <col min="16" max="16" width="1.7109375" style="181" customWidth="1"/>
    <col min="17" max="18" width="9.140625" style="181"/>
    <col min="19" max="19" width="11.5703125" style="181" bestFit="1" customWidth="1"/>
    <col min="20" max="256" width="9.140625" style="181"/>
    <col min="257" max="257" width="14.28515625" style="181" customWidth="1"/>
    <col min="258" max="258" width="10.7109375" style="181" customWidth="1"/>
    <col min="259" max="259" width="11.7109375" style="181" customWidth="1"/>
    <col min="260" max="260" width="12" style="181" customWidth="1"/>
    <col min="261" max="261" width="38.5703125" style="181" customWidth="1"/>
    <col min="262" max="262" width="17.85546875" style="181" customWidth="1"/>
    <col min="263" max="263" width="18" style="181" customWidth="1"/>
    <col min="264" max="264" width="17.85546875" style="181" customWidth="1"/>
    <col min="265" max="265" width="20" style="181" bestFit="1" customWidth="1"/>
    <col min="266" max="266" width="4" style="181" customWidth="1"/>
    <col min="267" max="267" width="8.5703125" style="181" customWidth="1"/>
    <col min="268" max="268" width="4" style="181" customWidth="1"/>
    <col min="269" max="269" width="17.42578125" style="181" customWidth="1"/>
    <col min="270" max="270" width="3.5703125" style="181" customWidth="1"/>
    <col min="271" max="271" width="18.85546875" style="181" customWidth="1"/>
    <col min="272" max="512" width="9.140625" style="181"/>
    <col min="513" max="513" width="14.28515625" style="181" customWidth="1"/>
    <col min="514" max="514" width="10.7109375" style="181" customWidth="1"/>
    <col min="515" max="515" width="11.7109375" style="181" customWidth="1"/>
    <col min="516" max="516" width="12" style="181" customWidth="1"/>
    <col min="517" max="517" width="38.5703125" style="181" customWidth="1"/>
    <col min="518" max="518" width="17.85546875" style="181" customWidth="1"/>
    <col min="519" max="519" width="18" style="181" customWidth="1"/>
    <col min="520" max="520" width="17.85546875" style="181" customWidth="1"/>
    <col min="521" max="521" width="20" style="181" bestFit="1" customWidth="1"/>
    <col min="522" max="522" width="4" style="181" customWidth="1"/>
    <col min="523" max="523" width="8.5703125" style="181" customWidth="1"/>
    <col min="524" max="524" width="4" style="181" customWidth="1"/>
    <col min="525" max="525" width="17.42578125" style="181" customWidth="1"/>
    <col min="526" max="526" width="3.5703125" style="181" customWidth="1"/>
    <col min="527" max="527" width="18.85546875" style="181" customWidth="1"/>
    <col min="528" max="768" width="9.140625" style="181"/>
    <col min="769" max="769" width="14.28515625" style="181" customWidth="1"/>
    <col min="770" max="770" width="10.7109375" style="181" customWidth="1"/>
    <col min="771" max="771" width="11.7109375" style="181" customWidth="1"/>
    <col min="772" max="772" width="12" style="181" customWidth="1"/>
    <col min="773" max="773" width="38.5703125" style="181" customWidth="1"/>
    <col min="774" max="774" width="17.85546875" style="181" customWidth="1"/>
    <col min="775" max="775" width="18" style="181" customWidth="1"/>
    <col min="776" max="776" width="17.85546875" style="181" customWidth="1"/>
    <col min="777" max="777" width="20" style="181" bestFit="1" customWidth="1"/>
    <col min="778" max="778" width="4" style="181" customWidth="1"/>
    <col min="779" max="779" width="8.5703125" style="181" customWidth="1"/>
    <col min="780" max="780" width="4" style="181" customWidth="1"/>
    <col min="781" max="781" width="17.42578125" style="181" customWidth="1"/>
    <col min="782" max="782" width="3.5703125" style="181" customWidth="1"/>
    <col min="783" max="783" width="18.85546875" style="181" customWidth="1"/>
    <col min="784" max="1024" width="9.140625" style="181"/>
    <col min="1025" max="1025" width="14.28515625" style="181" customWidth="1"/>
    <col min="1026" max="1026" width="10.7109375" style="181" customWidth="1"/>
    <col min="1027" max="1027" width="11.7109375" style="181" customWidth="1"/>
    <col min="1028" max="1028" width="12" style="181" customWidth="1"/>
    <col min="1029" max="1029" width="38.5703125" style="181" customWidth="1"/>
    <col min="1030" max="1030" width="17.85546875" style="181" customWidth="1"/>
    <col min="1031" max="1031" width="18" style="181" customWidth="1"/>
    <col min="1032" max="1032" width="17.85546875" style="181" customWidth="1"/>
    <col min="1033" max="1033" width="20" style="181" bestFit="1" customWidth="1"/>
    <col min="1034" max="1034" width="4" style="181" customWidth="1"/>
    <col min="1035" max="1035" width="8.5703125" style="181" customWidth="1"/>
    <col min="1036" max="1036" width="4" style="181" customWidth="1"/>
    <col min="1037" max="1037" width="17.42578125" style="181" customWidth="1"/>
    <col min="1038" max="1038" width="3.5703125" style="181" customWidth="1"/>
    <col min="1039" max="1039" width="18.85546875" style="181" customWidth="1"/>
    <col min="1040" max="1280" width="9.140625" style="181"/>
    <col min="1281" max="1281" width="14.28515625" style="181" customWidth="1"/>
    <col min="1282" max="1282" width="10.7109375" style="181" customWidth="1"/>
    <col min="1283" max="1283" width="11.7109375" style="181" customWidth="1"/>
    <col min="1284" max="1284" width="12" style="181" customWidth="1"/>
    <col min="1285" max="1285" width="38.5703125" style="181" customWidth="1"/>
    <col min="1286" max="1286" width="17.85546875" style="181" customWidth="1"/>
    <col min="1287" max="1287" width="18" style="181" customWidth="1"/>
    <col min="1288" max="1288" width="17.85546875" style="181" customWidth="1"/>
    <col min="1289" max="1289" width="20" style="181" bestFit="1" customWidth="1"/>
    <col min="1290" max="1290" width="4" style="181" customWidth="1"/>
    <col min="1291" max="1291" width="8.5703125" style="181" customWidth="1"/>
    <col min="1292" max="1292" width="4" style="181" customWidth="1"/>
    <col min="1293" max="1293" width="17.42578125" style="181" customWidth="1"/>
    <col min="1294" max="1294" width="3.5703125" style="181" customWidth="1"/>
    <col min="1295" max="1295" width="18.85546875" style="181" customWidth="1"/>
    <col min="1296" max="1536" width="9.140625" style="181"/>
    <col min="1537" max="1537" width="14.28515625" style="181" customWidth="1"/>
    <col min="1538" max="1538" width="10.7109375" style="181" customWidth="1"/>
    <col min="1539" max="1539" width="11.7109375" style="181" customWidth="1"/>
    <col min="1540" max="1540" width="12" style="181" customWidth="1"/>
    <col min="1541" max="1541" width="38.5703125" style="181" customWidth="1"/>
    <col min="1542" max="1542" width="17.85546875" style="181" customWidth="1"/>
    <col min="1543" max="1543" width="18" style="181" customWidth="1"/>
    <col min="1544" max="1544" width="17.85546875" style="181" customWidth="1"/>
    <col min="1545" max="1545" width="20" style="181" bestFit="1" customWidth="1"/>
    <col min="1546" max="1546" width="4" style="181" customWidth="1"/>
    <col min="1547" max="1547" width="8.5703125" style="181" customWidth="1"/>
    <col min="1548" max="1548" width="4" style="181" customWidth="1"/>
    <col min="1549" max="1549" width="17.42578125" style="181" customWidth="1"/>
    <col min="1550" max="1550" width="3.5703125" style="181" customWidth="1"/>
    <col min="1551" max="1551" width="18.85546875" style="181" customWidth="1"/>
    <col min="1552" max="1792" width="9.140625" style="181"/>
    <col min="1793" max="1793" width="14.28515625" style="181" customWidth="1"/>
    <col min="1794" max="1794" width="10.7109375" style="181" customWidth="1"/>
    <col min="1795" max="1795" width="11.7109375" style="181" customWidth="1"/>
    <col min="1796" max="1796" width="12" style="181" customWidth="1"/>
    <col min="1797" max="1797" width="38.5703125" style="181" customWidth="1"/>
    <col min="1798" max="1798" width="17.85546875" style="181" customWidth="1"/>
    <col min="1799" max="1799" width="18" style="181" customWidth="1"/>
    <col min="1800" max="1800" width="17.85546875" style="181" customWidth="1"/>
    <col min="1801" max="1801" width="20" style="181" bestFit="1" customWidth="1"/>
    <col min="1802" max="1802" width="4" style="181" customWidth="1"/>
    <col min="1803" max="1803" width="8.5703125" style="181" customWidth="1"/>
    <col min="1804" max="1804" width="4" style="181" customWidth="1"/>
    <col min="1805" max="1805" width="17.42578125" style="181" customWidth="1"/>
    <col min="1806" max="1806" width="3.5703125" style="181" customWidth="1"/>
    <col min="1807" max="1807" width="18.85546875" style="181" customWidth="1"/>
    <col min="1808" max="2048" width="9.140625" style="181"/>
    <col min="2049" max="2049" width="14.28515625" style="181" customWidth="1"/>
    <col min="2050" max="2050" width="10.7109375" style="181" customWidth="1"/>
    <col min="2051" max="2051" width="11.7109375" style="181" customWidth="1"/>
    <col min="2052" max="2052" width="12" style="181" customWidth="1"/>
    <col min="2053" max="2053" width="38.5703125" style="181" customWidth="1"/>
    <col min="2054" max="2054" width="17.85546875" style="181" customWidth="1"/>
    <col min="2055" max="2055" width="18" style="181" customWidth="1"/>
    <col min="2056" max="2056" width="17.85546875" style="181" customWidth="1"/>
    <col min="2057" max="2057" width="20" style="181" bestFit="1" customWidth="1"/>
    <col min="2058" max="2058" width="4" style="181" customWidth="1"/>
    <col min="2059" max="2059" width="8.5703125" style="181" customWidth="1"/>
    <col min="2060" max="2060" width="4" style="181" customWidth="1"/>
    <col min="2061" max="2061" width="17.42578125" style="181" customWidth="1"/>
    <col min="2062" max="2062" width="3.5703125" style="181" customWidth="1"/>
    <col min="2063" max="2063" width="18.85546875" style="181" customWidth="1"/>
    <col min="2064" max="2304" width="9.140625" style="181"/>
    <col min="2305" max="2305" width="14.28515625" style="181" customWidth="1"/>
    <col min="2306" max="2306" width="10.7109375" style="181" customWidth="1"/>
    <col min="2307" max="2307" width="11.7109375" style="181" customWidth="1"/>
    <col min="2308" max="2308" width="12" style="181" customWidth="1"/>
    <col min="2309" max="2309" width="38.5703125" style="181" customWidth="1"/>
    <col min="2310" max="2310" width="17.85546875" style="181" customWidth="1"/>
    <col min="2311" max="2311" width="18" style="181" customWidth="1"/>
    <col min="2312" max="2312" width="17.85546875" style="181" customWidth="1"/>
    <col min="2313" max="2313" width="20" style="181" bestFit="1" customWidth="1"/>
    <col min="2314" max="2314" width="4" style="181" customWidth="1"/>
    <col min="2315" max="2315" width="8.5703125" style="181" customWidth="1"/>
    <col min="2316" max="2316" width="4" style="181" customWidth="1"/>
    <col min="2317" max="2317" width="17.42578125" style="181" customWidth="1"/>
    <col min="2318" max="2318" width="3.5703125" style="181" customWidth="1"/>
    <col min="2319" max="2319" width="18.85546875" style="181" customWidth="1"/>
    <col min="2320" max="2560" width="9.140625" style="181"/>
    <col min="2561" max="2561" width="14.28515625" style="181" customWidth="1"/>
    <col min="2562" max="2562" width="10.7109375" style="181" customWidth="1"/>
    <col min="2563" max="2563" width="11.7109375" style="181" customWidth="1"/>
    <col min="2564" max="2564" width="12" style="181" customWidth="1"/>
    <col min="2565" max="2565" width="38.5703125" style="181" customWidth="1"/>
    <col min="2566" max="2566" width="17.85546875" style="181" customWidth="1"/>
    <col min="2567" max="2567" width="18" style="181" customWidth="1"/>
    <col min="2568" max="2568" width="17.85546875" style="181" customWidth="1"/>
    <col min="2569" max="2569" width="20" style="181" bestFit="1" customWidth="1"/>
    <col min="2570" max="2570" width="4" style="181" customWidth="1"/>
    <col min="2571" max="2571" width="8.5703125" style="181" customWidth="1"/>
    <col min="2572" max="2572" width="4" style="181" customWidth="1"/>
    <col min="2573" max="2573" width="17.42578125" style="181" customWidth="1"/>
    <col min="2574" max="2574" width="3.5703125" style="181" customWidth="1"/>
    <col min="2575" max="2575" width="18.85546875" style="181" customWidth="1"/>
    <col min="2576" max="2816" width="9.140625" style="181"/>
    <col min="2817" max="2817" width="14.28515625" style="181" customWidth="1"/>
    <col min="2818" max="2818" width="10.7109375" style="181" customWidth="1"/>
    <col min="2819" max="2819" width="11.7109375" style="181" customWidth="1"/>
    <col min="2820" max="2820" width="12" style="181" customWidth="1"/>
    <col min="2821" max="2821" width="38.5703125" style="181" customWidth="1"/>
    <col min="2822" max="2822" width="17.85546875" style="181" customWidth="1"/>
    <col min="2823" max="2823" width="18" style="181" customWidth="1"/>
    <col min="2824" max="2824" width="17.85546875" style="181" customWidth="1"/>
    <col min="2825" max="2825" width="20" style="181" bestFit="1" customWidth="1"/>
    <col min="2826" max="2826" width="4" style="181" customWidth="1"/>
    <col min="2827" max="2827" width="8.5703125" style="181" customWidth="1"/>
    <col min="2828" max="2828" width="4" style="181" customWidth="1"/>
    <col min="2829" max="2829" width="17.42578125" style="181" customWidth="1"/>
    <col min="2830" max="2830" width="3.5703125" style="181" customWidth="1"/>
    <col min="2831" max="2831" width="18.85546875" style="181" customWidth="1"/>
    <col min="2832" max="3072" width="9.140625" style="181"/>
    <col min="3073" max="3073" width="14.28515625" style="181" customWidth="1"/>
    <col min="3074" max="3074" width="10.7109375" style="181" customWidth="1"/>
    <col min="3075" max="3075" width="11.7109375" style="181" customWidth="1"/>
    <col min="3076" max="3076" width="12" style="181" customWidth="1"/>
    <col min="3077" max="3077" width="38.5703125" style="181" customWidth="1"/>
    <col min="3078" max="3078" width="17.85546875" style="181" customWidth="1"/>
    <col min="3079" max="3079" width="18" style="181" customWidth="1"/>
    <col min="3080" max="3080" width="17.85546875" style="181" customWidth="1"/>
    <col min="3081" max="3081" width="20" style="181" bestFit="1" customWidth="1"/>
    <col min="3082" max="3082" width="4" style="181" customWidth="1"/>
    <col min="3083" max="3083" width="8.5703125" style="181" customWidth="1"/>
    <col min="3084" max="3084" width="4" style="181" customWidth="1"/>
    <col min="3085" max="3085" width="17.42578125" style="181" customWidth="1"/>
    <col min="3086" max="3086" width="3.5703125" style="181" customWidth="1"/>
    <col min="3087" max="3087" width="18.85546875" style="181" customWidth="1"/>
    <col min="3088" max="3328" width="9.140625" style="181"/>
    <col min="3329" max="3329" width="14.28515625" style="181" customWidth="1"/>
    <col min="3330" max="3330" width="10.7109375" style="181" customWidth="1"/>
    <col min="3331" max="3331" width="11.7109375" style="181" customWidth="1"/>
    <col min="3332" max="3332" width="12" style="181" customWidth="1"/>
    <col min="3333" max="3333" width="38.5703125" style="181" customWidth="1"/>
    <col min="3334" max="3334" width="17.85546875" style="181" customWidth="1"/>
    <col min="3335" max="3335" width="18" style="181" customWidth="1"/>
    <col min="3336" max="3336" width="17.85546875" style="181" customWidth="1"/>
    <col min="3337" max="3337" width="20" style="181" bestFit="1" customWidth="1"/>
    <col min="3338" max="3338" width="4" style="181" customWidth="1"/>
    <col min="3339" max="3339" width="8.5703125" style="181" customWidth="1"/>
    <col min="3340" max="3340" width="4" style="181" customWidth="1"/>
    <col min="3341" max="3341" width="17.42578125" style="181" customWidth="1"/>
    <col min="3342" max="3342" width="3.5703125" style="181" customWidth="1"/>
    <col min="3343" max="3343" width="18.85546875" style="181" customWidth="1"/>
    <col min="3344" max="3584" width="9.140625" style="181"/>
    <col min="3585" max="3585" width="14.28515625" style="181" customWidth="1"/>
    <col min="3586" max="3586" width="10.7109375" style="181" customWidth="1"/>
    <col min="3587" max="3587" width="11.7109375" style="181" customWidth="1"/>
    <col min="3588" max="3588" width="12" style="181" customWidth="1"/>
    <col min="3589" max="3589" width="38.5703125" style="181" customWidth="1"/>
    <col min="3590" max="3590" width="17.85546875" style="181" customWidth="1"/>
    <col min="3591" max="3591" width="18" style="181" customWidth="1"/>
    <col min="3592" max="3592" width="17.85546875" style="181" customWidth="1"/>
    <col min="3593" max="3593" width="20" style="181" bestFit="1" customWidth="1"/>
    <col min="3594" max="3594" width="4" style="181" customWidth="1"/>
    <col min="3595" max="3595" width="8.5703125" style="181" customWidth="1"/>
    <col min="3596" max="3596" width="4" style="181" customWidth="1"/>
    <col min="3597" max="3597" width="17.42578125" style="181" customWidth="1"/>
    <col min="3598" max="3598" width="3.5703125" style="181" customWidth="1"/>
    <col min="3599" max="3599" width="18.85546875" style="181" customWidth="1"/>
    <col min="3600" max="3840" width="9.140625" style="181"/>
    <col min="3841" max="3841" width="14.28515625" style="181" customWidth="1"/>
    <col min="3842" max="3842" width="10.7109375" style="181" customWidth="1"/>
    <col min="3843" max="3843" width="11.7109375" style="181" customWidth="1"/>
    <col min="3844" max="3844" width="12" style="181" customWidth="1"/>
    <col min="3845" max="3845" width="38.5703125" style="181" customWidth="1"/>
    <col min="3846" max="3846" width="17.85546875" style="181" customWidth="1"/>
    <col min="3847" max="3847" width="18" style="181" customWidth="1"/>
    <col min="3848" max="3848" width="17.85546875" style="181" customWidth="1"/>
    <col min="3849" max="3849" width="20" style="181" bestFit="1" customWidth="1"/>
    <col min="3850" max="3850" width="4" style="181" customWidth="1"/>
    <col min="3851" max="3851" width="8.5703125" style="181" customWidth="1"/>
    <col min="3852" max="3852" width="4" style="181" customWidth="1"/>
    <col min="3853" max="3853" width="17.42578125" style="181" customWidth="1"/>
    <col min="3854" max="3854" width="3.5703125" style="181" customWidth="1"/>
    <col min="3855" max="3855" width="18.85546875" style="181" customWidth="1"/>
    <col min="3856" max="4096" width="9.140625" style="181"/>
    <col min="4097" max="4097" width="14.28515625" style="181" customWidth="1"/>
    <col min="4098" max="4098" width="10.7109375" style="181" customWidth="1"/>
    <col min="4099" max="4099" width="11.7109375" style="181" customWidth="1"/>
    <col min="4100" max="4100" width="12" style="181" customWidth="1"/>
    <col min="4101" max="4101" width="38.5703125" style="181" customWidth="1"/>
    <col min="4102" max="4102" width="17.85546875" style="181" customWidth="1"/>
    <col min="4103" max="4103" width="18" style="181" customWidth="1"/>
    <col min="4104" max="4104" width="17.85546875" style="181" customWidth="1"/>
    <col min="4105" max="4105" width="20" style="181" bestFit="1" customWidth="1"/>
    <col min="4106" max="4106" width="4" style="181" customWidth="1"/>
    <col min="4107" max="4107" width="8.5703125" style="181" customWidth="1"/>
    <col min="4108" max="4108" width="4" style="181" customWidth="1"/>
    <col min="4109" max="4109" width="17.42578125" style="181" customWidth="1"/>
    <col min="4110" max="4110" width="3.5703125" style="181" customWidth="1"/>
    <col min="4111" max="4111" width="18.85546875" style="181" customWidth="1"/>
    <col min="4112" max="4352" width="9.140625" style="181"/>
    <col min="4353" max="4353" width="14.28515625" style="181" customWidth="1"/>
    <col min="4354" max="4354" width="10.7109375" style="181" customWidth="1"/>
    <col min="4355" max="4355" width="11.7109375" style="181" customWidth="1"/>
    <col min="4356" max="4356" width="12" style="181" customWidth="1"/>
    <col min="4357" max="4357" width="38.5703125" style="181" customWidth="1"/>
    <col min="4358" max="4358" width="17.85546875" style="181" customWidth="1"/>
    <col min="4359" max="4359" width="18" style="181" customWidth="1"/>
    <col min="4360" max="4360" width="17.85546875" style="181" customWidth="1"/>
    <col min="4361" max="4361" width="20" style="181" bestFit="1" customWidth="1"/>
    <col min="4362" max="4362" width="4" style="181" customWidth="1"/>
    <col min="4363" max="4363" width="8.5703125" style="181" customWidth="1"/>
    <col min="4364" max="4364" width="4" style="181" customWidth="1"/>
    <col min="4365" max="4365" width="17.42578125" style="181" customWidth="1"/>
    <col min="4366" max="4366" width="3.5703125" style="181" customWidth="1"/>
    <col min="4367" max="4367" width="18.85546875" style="181" customWidth="1"/>
    <col min="4368" max="4608" width="9.140625" style="181"/>
    <col min="4609" max="4609" width="14.28515625" style="181" customWidth="1"/>
    <col min="4610" max="4610" width="10.7109375" style="181" customWidth="1"/>
    <col min="4611" max="4611" width="11.7109375" style="181" customWidth="1"/>
    <col min="4612" max="4612" width="12" style="181" customWidth="1"/>
    <col min="4613" max="4613" width="38.5703125" style="181" customWidth="1"/>
    <col min="4614" max="4614" width="17.85546875" style="181" customWidth="1"/>
    <col min="4615" max="4615" width="18" style="181" customWidth="1"/>
    <col min="4616" max="4616" width="17.85546875" style="181" customWidth="1"/>
    <col min="4617" max="4617" width="20" style="181" bestFit="1" customWidth="1"/>
    <col min="4618" max="4618" width="4" style="181" customWidth="1"/>
    <col min="4619" max="4619" width="8.5703125" style="181" customWidth="1"/>
    <col min="4620" max="4620" width="4" style="181" customWidth="1"/>
    <col min="4621" max="4621" width="17.42578125" style="181" customWidth="1"/>
    <col min="4622" max="4622" width="3.5703125" style="181" customWidth="1"/>
    <col min="4623" max="4623" width="18.85546875" style="181" customWidth="1"/>
    <col min="4624" max="4864" width="9.140625" style="181"/>
    <col min="4865" max="4865" width="14.28515625" style="181" customWidth="1"/>
    <col min="4866" max="4866" width="10.7109375" style="181" customWidth="1"/>
    <col min="4867" max="4867" width="11.7109375" style="181" customWidth="1"/>
    <col min="4868" max="4868" width="12" style="181" customWidth="1"/>
    <col min="4869" max="4869" width="38.5703125" style="181" customWidth="1"/>
    <col min="4870" max="4870" width="17.85546875" style="181" customWidth="1"/>
    <col min="4871" max="4871" width="18" style="181" customWidth="1"/>
    <col min="4872" max="4872" width="17.85546875" style="181" customWidth="1"/>
    <col min="4873" max="4873" width="20" style="181" bestFit="1" customWidth="1"/>
    <col min="4874" max="4874" width="4" style="181" customWidth="1"/>
    <col min="4875" max="4875" width="8.5703125" style="181" customWidth="1"/>
    <col min="4876" max="4876" width="4" style="181" customWidth="1"/>
    <col min="4877" max="4877" width="17.42578125" style="181" customWidth="1"/>
    <col min="4878" max="4878" width="3.5703125" style="181" customWidth="1"/>
    <col min="4879" max="4879" width="18.85546875" style="181" customWidth="1"/>
    <col min="4880" max="5120" width="9.140625" style="181"/>
    <col min="5121" max="5121" width="14.28515625" style="181" customWidth="1"/>
    <col min="5122" max="5122" width="10.7109375" style="181" customWidth="1"/>
    <col min="5123" max="5123" width="11.7109375" style="181" customWidth="1"/>
    <col min="5124" max="5124" width="12" style="181" customWidth="1"/>
    <col min="5125" max="5125" width="38.5703125" style="181" customWidth="1"/>
    <col min="5126" max="5126" width="17.85546875" style="181" customWidth="1"/>
    <col min="5127" max="5127" width="18" style="181" customWidth="1"/>
    <col min="5128" max="5128" width="17.85546875" style="181" customWidth="1"/>
    <col min="5129" max="5129" width="20" style="181" bestFit="1" customWidth="1"/>
    <col min="5130" max="5130" width="4" style="181" customWidth="1"/>
    <col min="5131" max="5131" width="8.5703125" style="181" customWidth="1"/>
    <col min="5132" max="5132" width="4" style="181" customWidth="1"/>
    <col min="5133" max="5133" width="17.42578125" style="181" customWidth="1"/>
    <col min="5134" max="5134" width="3.5703125" style="181" customWidth="1"/>
    <col min="5135" max="5135" width="18.85546875" style="181" customWidth="1"/>
    <col min="5136" max="5376" width="9.140625" style="181"/>
    <col min="5377" max="5377" width="14.28515625" style="181" customWidth="1"/>
    <col min="5378" max="5378" width="10.7109375" style="181" customWidth="1"/>
    <col min="5379" max="5379" width="11.7109375" style="181" customWidth="1"/>
    <col min="5380" max="5380" width="12" style="181" customWidth="1"/>
    <col min="5381" max="5381" width="38.5703125" style="181" customWidth="1"/>
    <col min="5382" max="5382" width="17.85546875" style="181" customWidth="1"/>
    <col min="5383" max="5383" width="18" style="181" customWidth="1"/>
    <col min="5384" max="5384" width="17.85546875" style="181" customWidth="1"/>
    <col min="5385" max="5385" width="20" style="181" bestFit="1" customWidth="1"/>
    <col min="5386" max="5386" width="4" style="181" customWidth="1"/>
    <col min="5387" max="5387" width="8.5703125" style="181" customWidth="1"/>
    <col min="5388" max="5388" width="4" style="181" customWidth="1"/>
    <col min="5389" max="5389" width="17.42578125" style="181" customWidth="1"/>
    <col min="5390" max="5390" width="3.5703125" style="181" customWidth="1"/>
    <col min="5391" max="5391" width="18.85546875" style="181" customWidth="1"/>
    <col min="5392" max="5632" width="9.140625" style="181"/>
    <col min="5633" max="5633" width="14.28515625" style="181" customWidth="1"/>
    <col min="5634" max="5634" width="10.7109375" style="181" customWidth="1"/>
    <col min="5635" max="5635" width="11.7109375" style="181" customWidth="1"/>
    <col min="5636" max="5636" width="12" style="181" customWidth="1"/>
    <col min="5637" max="5637" width="38.5703125" style="181" customWidth="1"/>
    <col min="5638" max="5638" width="17.85546875" style="181" customWidth="1"/>
    <col min="5639" max="5639" width="18" style="181" customWidth="1"/>
    <col min="5640" max="5640" width="17.85546875" style="181" customWidth="1"/>
    <col min="5641" max="5641" width="20" style="181" bestFit="1" customWidth="1"/>
    <col min="5642" max="5642" width="4" style="181" customWidth="1"/>
    <col min="5643" max="5643" width="8.5703125" style="181" customWidth="1"/>
    <col min="5644" max="5644" width="4" style="181" customWidth="1"/>
    <col min="5645" max="5645" width="17.42578125" style="181" customWidth="1"/>
    <col min="5646" max="5646" width="3.5703125" style="181" customWidth="1"/>
    <col min="5647" max="5647" width="18.85546875" style="181" customWidth="1"/>
    <col min="5648" max="5888" width="9.140625" style="181"/>
    <col min="5889" max="5889" width="14.28515625" style="181" customWidth="1"/>
    <col min="5890" max="5890" width="10.7109375" style="181" customWidth="1"/>
    <col min="5891" max="5891" width="11.7109375" style="181" customWidth="1"/>
    <col min="5892" max="5892" width="12" style="181" customWidth="1"/>
    <col min="5893" max="5893" width="38.5703125" style="181" customWidth="1"/>
    <col min="5894" max="5894" width="17.85546875" style="181" customWidth="1"/>
    <col min="5895" max="5895" width="18" style="181" customWidth="1"/>
    <col min="5896" max="5896" width="17.85546875" style="181" customWidth="1"/>
    <col min="5897" max="5897" width="20" style="181" bestFit="1" customWidth="1"/>
    <col min="5898" max="5898" width="4" style="181" customWidth="1"/>
    <col min="5899" max="5899" width="8.5703125" style="181" customWidth="1"/>
    <col min="5900" max="5900" width="4" style="181" customWidth="1"/>
    <col min="5901" max="5901" width="17.42578125" style="181" customWidth="1"/>
    <col min="5902" max="5902" width="3.5703125" style="181" customWidth="1"/>
    <col min="5903" max="5903" width="18.85546875" style="181" customWidth="1"/>
    <col min="5904" max="6144" width="9.140625" style="181"/>
    <col min="6145" max="6145" width="14.28515625" style="181" customWidth="1"/>
    <col min="6146" max="6146" width="10.7109375" style="181" customWidth="1"/>
    <col min="6147" max="6147" width="11.7109375" style="181" customWidth="1"/>
    <col min="6148" max="6148" width="12" style="181" customWidth="1"/>
    <col min="6149" max="6149" width="38.5703125" style="181" customWidth="1"/>
    <col min="6150" max="6150" width="17.85546875" style="181" customWidth="1"/>
    <col min="6151" max="6151" width="18" style="181" customWidth="1"/>
    <col min="6152" max="6152" width="17.85546875" style="181" customWidth="1"/>
    <col min="6153" max="6153" width="20" style="181" bestFit="1" customWidth="1"/>
    <col min="6154" max="6154" width="4" style="181" customWidth="1"/>
    <col min="6155" max="6155" width="8.5703125" style="181" customWidth="1"/>
    <col min="6156" max="6156" width="4" style="181" customWidth="1"/>
    <col min="6157" max="6157" width="17.42578125" style="181" customWidth="1"/>
    <col min="6158" max="6158" width="3.5703125" style="181" customWidth="1"/>
    <col min="6159" max="6159" width="18.85546875" style="181" customWidth="1"/>
    <col min="6160" max="6400" width="9.140625" style="181"/>
    <col min="6401" max="6401" width="14.28515625" style="181" customWidth="1"/>
    <col min="6402" max="6402" width="10.7109375" style="181" customWidth="1"/>
    <col min="6403" max="6403" width="11.7109375" style="181" customWidth="1"/>
    <col min="6404" max="6404" width="12" style="181" customWidth="1"/>
    <col min="6405" max="6405" width="38.5703125" style="181" customWidth="1"/>
    <col min="6406" max="6406" width="17.85546875" style="181" customWidth="1"/>
    <col min="6407" max="6407" width="18" style="181" customWidth="1"/>
    <col min="6408" max="6408" width="17.85546875" style="181" customWidth="1"/>
    <col min="6409" max="6409" width="20" style="181" bestFit="1" customWidth="1"/>
    <col min="6410" max="6410" width="4" style="181" customWidth="1"/>
    <col min="6411" max="6411" width="8.5703125" style="181" customWidth="1"/>
    <col min="6412" max="6412" width="4" style="181" customWidth="1"/>
    <col min="6413" max="6413" width="17.42578125" style="181" customWidth="1"/>
    <col min="6414" max="6414" width="3.5703125" style="181" customWidth="1"/>
    <col min="6415" max="6415" width="18.85546875" style="181" customWidth="1"/>
    <col min="6416" max="6656" width="9.140625" style="181"/>
    <col min="6657" max="6657" width="14.28515625" style="181" customWidth="1"/>
    <col min="6658" max="6658" width="10.7109375" style="181" customWidth="1"/>
    <col min="6659" max="6659" width="11.7109375" style="181" customWidth="1"/>
    <col min="6660" max="6660" width="12" style="181" customWidth="1"/>
    <col min="6661" max="6661" width="38.5703125" style="181" customWidth="1"/>
    <col min="6662" max="6662" width="17.85546875" style="181" customWidth="1"/>
    <col min="6663" max="6663" width="18" style="181" customWidth="1"/>
    <col min="6664" max="6664" width="17.85546875" style="181" customWidth="1"/>
    <col min="6665" max="6665" width="20" style="181" bestFit="1" customWidth="1"/>
    <col min="6666" max="6666" width="4" style="181" customWidth="1"/>
    <col min="6667" max="6667" width="8.5703125" style="181" customWidth="1"/>
    <col min="6668" max="6668" width="4" style="181" customWidth="1"/>
    <col min="6669" max="6669" width="17.42578125" style="181" customWidth="1"/>
    <col min="6670" max="6670" width="3.5703125" style="181" customWidth="1"/>
    <col min="6671" max="6671" width="18.85546875" style="181" customWidth="1"/>
    <col min="6672" max="6912" width="9.140625" style="181"/>
    <col min="6913" max="6913" width="14.28515625" style="181" customWidth="1"/>
    <col min="6914" max="6914" width="10.7109375" style="181" customWidth="1"/>
    <col min="6915" max="6915" width="11.7109375" style="181" customWidth="1"/>
    <col min="6916" max="6916" width="12" style="181" customWidth="1"/>
    <col min="6917" max="6917" width="38.5703125" style="181" customWidth="1"/>
    <col min="6918" max="6918" width="17.85546875" style="181" customWidth="1"/>
    <col min="6919" max="6919" width="18" style="181" customWidth="1"/>
    <col min="6920" max="6920" width="17.85546875" style="181" customWidth="1"/>
    <col min="6921" max="6921" width="20" style="181" bestFit="1" customWidth="1"/>
    <col min="6922" max="6922" width="4" style="181" customWidth="1"/>
    <col min="6923" max="6923" width="8.5703125" style="181" customWidth="1"/>
    <col min="6924" max="6924" width="4" style="181" customWidth="1"/>
    <col min="6925" max="6925" width="17.42578125" style="181" customWidth="1"/>
    <col min="6926" max="6926" width="3.5703125" style="181" customWidth="1"/>
    <col min="6927" max="6927" width="18.85546875" style="181" customWidth="1"/>
    <col min="6928" max="7168" width="9.140625" style="181"/>
    <col min="7169" max="7169" width="14.28515625" style="181" customWidth="1"/>
    <col min="7170" max="7170" width="10.7109375" style="181" customWidth="1"/>
    <col min="7171" max="7171" width="11.7109375" style="181" customWidth="1"/>
    <col min="7172" max="7172" width="12" style="181" customWidth="1"/>
    <col min="7173" max="7173" width="38.5703125" style="181" customWidth="1"/>
    <col min="7174" max="7174" width="17.85546875" style="181" customWidth="1"/>
    <col min="7175" max="7175" width="18" style="181" customWidth="1"/>
    <col min="7176" max="7176" width="17.85546875" style="181" customWidth="1"/>
    <col min="7177" max="7177" width="20" style="181" bestFit="1" customWidth="1"/>
    <col min="7178" max="7178" width="4" style="181" customWidth="1"/>
    <col min="7179" max="7179" width="8.5703125" style="181" customWidth="1"/>
    <col min="7180" max="7180" width="4" style="181" customWidth="1"/>
    <col min="7181" max="7181" width="17.42578125" style="181" customWidth="1"/>
    <col min="7182" max="7182" width="3.5703125" style="181" customWidth="1"/>
    <col min="7183" max="7183" width="18.85546875" style="181" customWidth="1"/>
    <col min="7184" max="7424" width="9.140625" style="181"/>
    <col min="7425" max="7425" width="14.28515625" style="181" customWidth="1"/>
    <col min="7426" max="7426" width="10.7109375" style="181" customWidth="1"/>
    <col min="7427" max="7427" width="11.7109375" style="181" customWidth="1"/>
    <col min="7428" max="7428" width="12" style="181" customWidth="1"/>
    <col min="7429" max="7429" width="38.5703125" style="181" customWidth="1"/>
    <col min="7430" max="7430" width="17.85546875" style="181" customWidth="1"/>
    <col min="7431" max="7431" width="18" style="181" customWidth="1"/>
    <col min="7432" max="7432" width="17.85546875" style="181" customWidth="1"/>
    <col min="7433" max="7433" width="20" style="181" bestFit="1" customWidth="1"/>
    <col min="7434" max="7434" width="4" style="181" customWidth="1"/>
    <col min="7435" max="7435" width="8.5703125" style="181" customWidth="1"/>
    <col min="7436" max="7436" width="4" style="181" customWidth="1"/>
    <col min="7437" max="7437" width="17.42578125" style="181" customWidth="1"/>
    <col min="7438" max="7438" width="3.5703125" style="181" customWidth="1"/>
    <col min="7439" max="7439" width="18.85546875" style="181" customWidth="1"/>
    <col min="7440" max="7680" width="9.140625" style="181"/>
    <col min="7681" max="7681" width="14.28515625" style="181" customWidth="1"/>
    <col min="7682" max="7682" width="10.7109375" style="181" customWidth="1"/>
    <col min="7683" max="7683" width="11.7109375" style="181" customWidth="1"/>
    <col min="7684" max="7684" width="12" style="181" customWidth="1"/>
    <col min="7685" max="7685" width="38.5703125" style="181" customWidth="1"/>
    <col min="7686" max="7686" width="17.85546875" style="181" customWidth="1"/>
    <col min="7687" max="7687" width="18" style="181" customWidth="1"/>
    <col min="7688" max="7688" width="17.85546875" style="181" customWidth="1"/>
    <col min="7689" max="7689" width="20" style="181" bestFit="1" customWidth="1"/>
    <col min="7690" max="7690" width="4" style="181" customWidth="1"/>
    <col min="7691" max="7691" width="8.5703125" style="181" customWidth="1"/>
    <col min="7692" max="7692" width="4" style="181" customWidth="1"/>
    <col min="7693" max="7693" width="17.42578125" style="181" customWidth="1"/>
    <col min="7694" max="7694" width="3.5703125" style="181" customWidth="1"/>
    <col min="7695" max="7695" width="18.85546875" style="181" customWidth="1"/>
    <col min="7696" max="7936" width="9.140625" style="181"/>
    <col min="7937" max="7937" width="14.28515625" style="181" customWidth="1"/>
    <col min="7938" max="7938" width="10.7109375" style="181" customWidth="1"/>
    <col min="7939" max="7939" width="11.7109375" style="181" customWidth="1"/>
    <col min="7940" max="7940" width="12" style="181" customWidth="1"/>
    <col min="7941" max="7941" width="38.5703125" style="181" customWidth="1"/>
    <col min="7942" max="7942" width="17.85546875" style="181" customWidth="1"/>
    <col min="7943" max="7943" width="18" style="181" customWidth="1"/>
    <col min="7944" max="7944" width="17.85546875" style="181" customWidth="1"/>
    <col min="7945" max="7945" width="20" style="181" bestFit="1" customWidth="1"/>
    <col min="7946" max="7946" width="4" style="181" customWidth="1"/>
    <col min="7947" max="7947" width="8.5703125" style="181" customWidth="1"/>
    <col min="7948" max="7948" width="4" style="181" customWidth="1"/>
    <col min="7949" max="7949" width="17.42578125" style="181" customWidth="1"/>
    <col min="7950" max="7950" width="3.5703125" style="181" customWidth="1"/>
    <col min="7951" max="7951" width="18.85546875" style="181" customWidth="1"/>
    <col min="7952" max="8192" width="9.140625" style="181"/>
    <col min="8193" max="8193" width="14.28515625" style="181" customWidth="1"/>
    <col min="8194" max="8194" width="10.7109375" style="181" customWidth="1"/>
    <col min="8195" max="8195" width="11.7109375" style="181" customWidth="1"/>
    <col min="8196" max="8196" width="12" style="181" customWidth="1"/>
    <col min="8197" max="8197" width="38.5703125" style="181" customWidth="1"/>
    <col min="8198" max="8198" width="17.85546875" style="181" customWidth="1"/>
    <col min="8199" max="8199" width="18" style="181" customWidth="1"/>
    <col min="8200" max="8200" width="17.85546875" style="181" customWidth="1"/>
    <col min="8201" max="8201" width="20" style="181" bestFit="1" customWidth="1"/>
    <col min="8202" max="8202" width="4" style="181" customWidth="1"/>
    <col min="8203" max="8203" width="8.5703125" style="181" customWidth="1"/>
    <col min="8204" max="8204" width="4" style="181" customWidth="1"/>
    <col min="8205" max="8205" width="17.42578125" style="181" customWidth="1"/>
    <col min="8206" max="8206" width="3.5703125" style="181" customWidth="1"/>
    <col min="8207" max="8207" width="18.85546875" style="181" customWidth="1"/>
    <col min="8208" max="8448" width="9.140625" style="181"/>
    <col min="8449" max="8449" width="14.28515625" style="181" customWidth="1"/>
    <col min="8450" max="8450" width="10.7109375" style="181" customWidth="1"/>
    <col min="8451" max="8451" width="11.7109375" style="181" customWidth="1"/>
    <col min="8452" max="8452" width="12" style="181" customWidth="1"/>
    <col min="8453" max="8453" width="38.5703125" style="181" customWidth="1"/>
    <col min="8454" max="8454" width="17.85546875" style="181" customWidth="1"/>
    <col min="8455" max="8455" width="18" style="181" customWidth="1"/>
    <col min="8456" max="8456" width="17.85546875" style="181" customWidth="1"/>
    <col min="8457" max="8457" width="20" style="181" bestFit="1" customWidth="1"/>
    <col min="8458" max="8458" width="4" style="181" customWidth="1"/>
    <col min="8459" max="8459" width="8.5703125" style="181" customWidth="1"/>
    <col min="8460" max="8460" width="4" style="181" customWidth="1"/>
    <col min="8461" max="8461" width="17.42578125" style="181" customWidth="1"/>
    <col min="8462" max="8462" width="3.5703125" style="181" customWidth="1"/>
    <col min="8463" max="8463" width="18.85546875" style="181" customWidth="1"/>
    <col min="8464" max="8704" width="9.140625" style="181"/>
    <col min="8705" max="8705" width="14.28515625" style="181" customWidth="1"/>
    <col min="8706" max="8706" width="10.7109375" style="181" customWidth="1"/>
    <col min="8707" max="8707" width="11.7109375" style="181" customWidth="1"/>
    <col min="8708" max="8708" width="12" style="181" customWidth="1"/>
    <col min="8709" max="8709" width="38.5703125" style="181" customWidth="1"/>
    <col min="8710" max="8710" width="17.85546875" style="181" customWidth="1"/>
    <col min="8711" max="8711" width="18" style="181" customWidth="1"/>
    <col min="8712" max="8712" width="17.85546875" style="181" customWidth="1"/>
    <col min="8713" max="8713" width="20" style="181" bestFit="1" customWidth="1"/>
    <col min="8714" max="8714" width="4" style="181" customWidth="1"/>
    <col min="8715" max="8715" width="8.5703125" style="181" customWidth="1"/>
    <col min="8716" max="8716" width="4" style="181" customWidth="1"/>
    <col min="8717" max="8717" width="17.42578125" style="181" customWidth="1"/>
    <col min="8718" max="8718" width="3.5703125" style="181" customWidth="1"/>
    <col min="8719" max="8719" width="18.85546875" style="181" customWidth="1"/>
    <col min="8720" max="8960" width="9.140625" style="181"/>
    <col min="8961" max="8961" width="14.28515625" style="181" customWidth="1"/>
    <col min="8962" max="8962" width="10.7109375" style="181" customWidth="1"/>
    <col min="8963" max="8963" width="11.7109375" style="181" customWidth="1"/>
    <col min="8964" max="8964" width="12" style="181" customWidth="1"/>
    <col min="8965" max="8965" width="38.5703125" style="181" customWidth="1"/>
    <col min="8966" max="8966" width="17.85546875" style="181" customWidth="1"/>
    <col min="8967" max="8967" width="18" style="181" customWidth="1"/>
    <col min="8968" max="8968" width="17.85546875" style="181" customWidth="1"/>
    <col min="8969" max="8969" width="20" style="181" bestFit="1" customWidth="1"/>
    <col min="8970" max="8970" width="4" style="181" customWidth="1"/>
    <col min="8971" max="8971" width="8.5703125" style="181" customWidth="1"/>
    <col min="8972" max="8972" width="4" style="181" customWidth="1"/>
    <col min="8973" max="8973" width="17.42578125" style="181" customWidth="1"/>
    <col min="8974" max="8974" width="3.5703125" style="181" customWidth="1"/>
    <col min="8975" max="8975" width="18.85546875" style="181" customWidth="1"/>
    <col min="8976" max="9216" width="9.140625" style="181"/>
    <col min="9217" max="9217" width="14.28515625" style="181" customWidth="1"/>
    <col min="9218" max="9218" width="10.7109375" style="181" customWidth="1"/>
    <col min="9219" max="9219" width="11.7109375" style="181" customWidth="1"/>
    <col min="9220" max="9220" width="12" style="181" customWidth="1"/>
    <col min="9221" max="9221" width="38.5703125" style="181" customWidth="1"/>
    <col min="9222" max="9222" width="17.85546875" style="181" customWidth="1"/>
    <col min="9223" max="9223" width="18" style="181" customWidth="1"/>
    <col min="9224" max="9224" width="17.85546875" style="181" customWidth="1"/>
    <col min="9225" max="9225" width="20" style="181" bestFit="1" customWidth="1"/>
    <col min="9226" max="9226" width="4" style="181" customWidth="1"/>
    <col min="9227" max="9227" width="8.5703125" style="181" customWidth="1"/>
    <col min="9228" max="9228" width="4" style="181" customWidth="1"/>
    <col min="9229" max="9229" width="17.42578125" style="181" customWidth="1"/>
    <col min="9230" max="9230" width="3.5703125" style="181" customWidth="1"/>
    <col min="9231" max="9231" width="18.85546875" style="181" customWidth="1"/>
    <col min="9232" max="9472" width="9.140625" style="181"/>
    <col min="9473" max="9473" width="14.28515625" style="181" customWidth="1"/>
    <col min="9474" max="9474" width="10.7109375" style="181" customWidth="1"/>
    <col min="9475" max="9475" width="11.7109375" style="181" customWidth="1"/>
    <col min="9476" max="9476" width="12" style="181" customWidth="1"/>
    <col min="9477" max="9477" width="38.5703125" style="181" customWidth="1"/>
    <col min="9478" max="9478" width="17.85546875" style="181" customWidth="1"/>
    <col min="9479" max="9479" width="18" style="181" customWidth="1"/>
    <col min="9480" max="9480" width="17.85546875" style="181" customWidth="1"/>
    <col min="9481" max="9481" width="20" style="181" bestFit="1" customWidth="1"/>
    <col min="9482" max="9482" width="4" style="181" customWidth="1"/>
    <col min="9483" max="9483" width="8.5703125" style="181" customWidth="1"/>
    <col min="9484" max="9484" width="4" style="181" customWidth="1"/>
    <col min="9485" max="9485" width="17.42578125" style="181" customWidth="1"/>
    <col min="9486" max="9486" width="3.5703125" style="181" customWidth="1"/>
    <col min="9487" max="9487" width="18.85546875" style="181" customWidth="1"/>
    <col min="9488" max="9728" width="9.140625" style="181"/>
    <col min="9729" max="9729" width="14.28515625" style="181" customWidth="1"/>
    <col min="9730" max="9730" width="10.7109375" style="181" customWidth="1"/>
    <col min="9731" max="9731" width="11.7109375" style="181" customWidth="1"/>
    <col min="9732" max="9732" width="12" style="181" customWidth="1"/>
    <col min="9733" max="9733" width="38.5703125" style="181" customWidth="1"/>
    <col min="9734" max="9734" width="17.85546875" style="181" customWidth="1"/>
    <col min="9735" max="9735" width="18" style="181" customWidth="1"/>
    <col min="9736" max="9736" width="17.85546875" style="181" customWidth="1"/>
    <col min="9737" max="9737" width="20" style="181" bestFit="1" customWidth="1"/>
    <col min="9738" max="9738" width="4" style="181" customWidth="1"/>
    <col min="9739" max="9739" width="8.5703125" style="181" customWidth="1"/>
    <col min="9740" max="9740" width="4" style="181" customWidth="1"/>
    <col min="9741" max="9741" width="17.42578125" style="181" customWidth="1"/>
    <col min="9742" max="9742" width="3.5703125" style="181" customWidth="1"/>
    <col min="9743" max="9743" width="18.85546875" style="181" customWidth="1"/>
    <col min="9744" max="9984" width="9.140625" style="181"/>
    <col min="9985" max="9985" width="14.28515625" style="181" customWidth="1"/>
    <col min="9986" max="9986" width="10.7109375" style="181" customWidth="1"/>
    <col min="9987" max="9987" width="11.7109375" style="181" customWidth="1"/>
    <col min="9988" max="9988" width="12" style="181" customWidth="1"/>
    <col min="9989" max="9989" width="38.5703125" style="181" customWidth="1"/>
    <col min="9990" max="9990" width="17.85546875" style="181" customWidth="1"/>
    <col min="9991" max="9991" width="18" style="181" customWidth="1"/>
    <col min="9992" max="9992" width="17.85546875" style="181" customWidth="1"/>
    <col min="9993" max="9993" width="20" style="181" bestFit="1" customWidth="1"/>
    <col min="9994" max="9994" width="4" style="181" customWidth="1"/>
    <col min="9995" max="9995" width="8.5703125" style="181" customWidth="1"/>
    <col min="9996" max="9996" width="4" style="181" customWidth="1"/>
    <col min="9997" max="9997" width="17.42578125" style="181" customWidth="1"/>
    <col min="9998" max="9998" width="3.5703125" style="181" customWidth="1"/>
    <col min="9999" max="9999" width="18.85546875" style="181" customWidth="1"/>
    <col min="10000" max="10240" width="9.140625" style="181"/>
    <col min="10241" max="10241" width="14.28515625" style="181" customWidth="1"/>
    <col min="10242" max="10242" width="10.7109375" style="181" customWidth="1"/>
    <col min="10243" max="10243" width="11.7109375" style="181" customWidth="1"/>
    <col min="10244" max="10244" width="12" style="181" customWidth="1"/>
    <col min="10245" max="10245" width="38.5703125" style="181" customWidth="1"/>
    <col min="10246" max="10246" width="17.85546875" style="181" customWidth="1"/>
    <col min="10247" max="10247" width="18" style="181" customWidth="1"/>
    <col min="10248" max="10248" width="17.85546875" style="181" customWidth="1"/>
    <col min="10249" max="10249" width="20" style="181" bestFit="1" customWidth="1"/>
    <col min="10250" max="10250" width="4" style="181" customWidth="1"/>
    <col min="10251" max="10251" width="8.5703125" style="181" customWidth="1"/>
    <col min="10252" max="10252" width="4" style="181" customWidth="1"/>
    <col min="10253" max="10253" width="17.42578125" style="181" customWidth="1"/>
    <col min="10254" max="10254" width="3.5703125" style="181" customWidth="1"/>
    <col min="10255" max="10255" width="18.85546875" style="181" customWidth="1"/>
    <col min="10256" max="10496" width="9.140625" style="181"/>
    <col min="10497" max="10497" width="14.28515625" style="181" customWidth="1"/>
    <col min="10498" max="10498" width="10.7109375" style="181" customWidth="1"/>
    <col min="10499" max="10499" width="11.7109375" style="181" customWidth="1"/>
    <col min="10500" max="10500" width="12" style="181" customWidth="1"/>
    <col min="10501" max="10501" width="38.5703125" style="181" customWidth="1"/>
    <col min="10502" max="10502" width="17.85546875" style="181" customWidth="1"/>
    <col min="10503" max="10503" width="18" style="181" customWidth="1"/>
    <col min="10504" max="10504" width="17.85546875" style="181" customWidth="1"/>
    <col min="10505" max="10505" width="20" style="181" bestFit="1" customWidth="1"/>
    <col min="10506" max="10506" width="4" style="181" customWidth="1"/>
    <col min="10507" max="10507" width="8.5703125" style="181" customWidth="1"/>
    <col min="10508" max="10508" width="4" style="181" customWidth="1"/>
    <col min="10509" max="10509" width="17.42578125" style="181" customWidth="1"/>
    <col min="10510" max="10510" width="3.5703125" style="181" customWidth="1"/>
    <col min="10511" max="10511" width="18.85546875" style="181" customWidth="1"/>
    <col min="10512" max="10752" width="9.140625" style="181"/>
    <col min="10753" max="10753" width="14.28515625" style="181" customWidth="1"/>
    <col min="10754" max="10754" width="10.7109375" style="181" customWidth="1"/>
    <col min="10755" max="10755" width="11.7109375" style="181" customWidth="1"/>
    <col min="10756" max="10756" width="12" style="181" customWidth="1"/>
    <col min="10757" max="10757" width="38.5703125" style="181" customWidth="1"/>
    <col min="10758" max="10758" width="17.85546875" style="181" customWidth="1"/>
    <col min="10759" max="10759" width="18" style="181" customWidth="1"/>
    <col min="10760" max="10760" width="17.85546875" style="181" customWidth="1"/>
    <col min="10761" max="10761" width="20" style="181" bestFit="1" customWidth="1"/>
    <col min="10762" max="10762" width="4" style="181" customWidth="1"/>
    <col min="10763" max="10763" width="8.5703125" style="181" customWidth="1"/>
    <col min="10764" max="10764" width="4" style="181" customWidth="1"/>
    <col min="10765" max="10765" width="17.42578125" style="181" customWidth="1"/>
    <col min="10766" max="10766" width="3.5703125" style="181" customWidth="1"/>
    <col min="10767" max="10767" width="18.85546875" style="181" customWidth="1"/>
    <col min="10768" max="11008" width="9.140625" style="181"/>
    <col min="11009" max="11009" width="14.28515625" style="181" customWidth="1"/>
    <col min="11010" max="11010" width="10.7109375" style="181" customWidth="1"/>
    <col min="11011" max="11011" width="11.7109375" style="181" customWidth="1"/>
    <col min="11012" max="11012" width="12" style="181" customWidth="1"/>
    <col min="11013" max="11013" width="38.5703125" style="181" customWidth="1"/>
    <col min="11014" max="11014" width="17.85546875" style="181" customWidth="1"/>
    <col min="11015" max="11015" width="18" style="181" customWidth="1"/>
    <col min="11016" max="11016" width="17.85546875" style="181" customWidth="1"/>
    <col min="11017" max="11017" width="20" style="181" bestFit="1" customWidth="1"/>
    <col min="11018" max="11018" width="4" style="181" customWidth="1"/>
    <col min="11019" max="11019" width="8.5703125" style="181" customWidth="1"/>
    <col min="11020" max="11020" width="4" style="181" customWidth="1"/>
    <col min="11021" max="11021" width="17.42578125" style="181" customWidth="1"/>
    <col min="11022" max="11022" width="3.5703125" style="181" customWidth="1"/>
    <col min="11023" max="11023" width="18.85546875" style="181" customWidth="1"/>
    <col min="11024" max="11264" width="9.140625" style="181"/>
    <col min="11265" max="11265" width="14.28515625" style="181" customWidth="1"/>
    <col min="11266" max="11266" width="10.7109375" style="181" customWidth="1"/>
    <col min="11267" max="11267" width="11.7109375" style="181" customWidth="1"/>
    <col min="11268" max="11268" width="12" style="181" customWidth="1"/>
    <col min="11269" max="11269" width="38.5703125" style="181" customWidth="1"/>
    <col min="11270" max="11270" width="17.85546875" style="181" customWidth="1"/>
    <col min="11271" max="11271" width="18" style="181" customWidth="1"/>
    <col min="11272" max="11272" width="17.85546875" style="181" customWidth="1"/>
    <col min="11273" max="11273" width="20" style="181" bestFit="1" customWidth="1"/>
    <col min="11274" max="11274" width="4" style="181" customWidth="1"/>
    <col min="11275" max="11275" width="8.5703125" style="181" customWidth="1"/>
    <col min="11276" max="11276" width="4" style="181" customWidth="1"/>
    <col min="11277" max="11277" width="17.42578125" style="181" customWidth="1"/>
    <col min="11278" max="11278" width="3.5703125" style="181" customWidth="1"/>
    <col min="11279" max="11279" width="18.85546875" style="181" customWidth="1"/>
    <col min="11280" max="11520" width="9.140625" style="181"/>
    <col min="11521" max="11521" width="14.28515625" style="181" customWidth="1"/>
    <col min="11522" max="11522" width="10.7109375" style="181" customWidth="1"/>
    <col min="11523" max="11523" width="11.7109375" style="181" customWidth="1"/>
    <col min="11524" max="11524" width="12" style="181" customWidth="1"/>
    <col min="11525" max="11525" width="38.5703125" style="181" customWidth="1"/>
    <col min="11526" max="11526" width="17.85546875" style="181" customWidth="1"/>
    <col min="11527" max="11527" width="18" style="181" customWidth="1"/>
    <col min="11528" max="11528" width="17.85546875" style="181" customWidth="1"/>
    <col min="11529" max="11529" width="20" style="181" bestFit="1" customWidth="1"/>
    <col min="11530" max="11530" width="4" style="181" customWidth="1"/>
    <col min="11531" max="11531" width="8.5703125" style="181" customWidth="1"/>
    <col min="11532" max="11532" width="4" style="181" customWidth="1"/>
    <col min="11533" max="11533" width="17.42578125" style="181" customWidth="1"/>
    <col min="11534" max="11534" width="3.5703125" style="181" customWidth="1"/>
    <col min="11535" max="11535" width="18.85546875" style="181" customWidth="1"/>
    <col min="11536" max="11776" width="9.140625" style="181"/>
    <col min="11777" max="11777" width="14.28515625" style="181" customWidth="1"/>
    <col min="11778" max="11778" width="10.7109375" style="181" customWidth="1"/>
    <col min="11779" max="11779" width="11.7109375" style="181" customWidth="1"/>
    <col min="11780" max="11780" width="12" style="181" customWidth="1"/>
    <col min="11781" max="11781" width="38.5703125" style="181" customWidth="1"/>
    <col min="11782" max="11782" width="17.85546875" style="181" customWidth="1"/>
    <col min="11783" max="11783" width="18" style="181" customWidth="1"/>
    <col min="11784" max="11784" width="17.85546875" style="181" customWidth="1"/>
    <col min="11785" max="11785" width="20" style="181" bestFit="1" customWidth="1"/>
    <col min="11786" max="11786" width="4" style="181" customWidth="1"/>
    <col min="11787" max="11787" width="8.5703125" style="181" customWidth="1"/>
    <col min="11788" max="11788" width="4" style="181" customWidth="1"/>
    <col min="11789" max="11789" width="17.42578125" style="181" customWidth="1"/>
    <col min="11790" max="11790" width="3.5703125" style="181" customWidth="1"/>
    <col min="11791" max="11791" width="18.85546875" style="181" customWidth="1"/>
    <col min="11792" max="12032" width="9.140625" style="181"/>
    <col min="12033" max="12033" width="14.28515625" style="181" customWidth="1"/>
    <col min="12034" max="12034" width="10.7109375" style="181" customWidth="1"/>
    <col min="12035" max="12035" width="11.7109375" style="181" customWidth="1"/>
    <col min="12036" max="12036" width="12" style="181" customWidth="1"/>
    <col min="12037" max="12037" width="38.5703125" style="181" customWidth="1"/>
    <col min="12038" max="12038" width="17.85546875" style="181" customWidth="1"/>
    <col min="12039" max="12039" width="18" style="181" customWidth="1"/>
    <col min="12040" max="12040" width="17.85546875" style="181" customWidth="1"/>
    <col min="12041" max="12041" width="20" style="181" bestFit="1" customWidth="1"/>
    <col min="12042" max="12042" width="4" style="181" customWidth="1"/>
    <col min="12043" max="12043" width="8.5703125" style="181" customWidth="1"/>
    <col min="12044" max="12044" width="4" style="181" customWidth="1"/>
    <col min="12045" max="12045" width="17.42578125" style="181" customWidth="1"/>
    <col min="12046" max="12046" width="3.5703125" style="181" customWidth="1"/>
    <col min="12047" max="12047" width="18.85546875" style="181" customWidth="1"/>
    <col min="12048" max="12288" width="9.140625" style="181"/>
    <col min="12289" max="12289" width="14.28515625" style="181" customWidth="1"/>
    <col min="12290" max="12290" width="10.7109375" style="181" customWidth="1"/>
    <col min="12291" max="12291" width="11.7109375" style="181" customWidth="1"/>
    <col min="12292" max="12292" width="12" style="181" customWidth="1"/>
    <col min="12293" max="12293" width="38.5703125" style="181" customWidth="1"/>
    <col min="12294" max="12294" width="17.85546875" style="181" customWidth="1"/>
    <col min="12295" max="12295" width="18" style="181" customWidth="1"/>
    <col min="12296" max="12296" width="17.85546875" style="181" customWidth="1"/>
    <col min="12297" max="12297" width="20" style="181" bestFit="1" customWidth="1"/>
    <col min="12298" max="12298" width="4" style="181" customWidth="1"/>
    <col min="12299" max="12299" width="8.5703125" style="181" customWidth="1"/>
    <col min="12300" max="12300" width="4" style="181" customWidth="1"/>
    <col min="12301" max="12301" width="17.42578125" style="181" customWidth="1"/>
    <col min="12302" max="12302" width="3.5703125" style="181" customWidth="1"/>
    <col min="12303" max="12303" width="18.85546875" style="181" customWidth="1"/>
    <col min="12304" max="12544" width="9.140625" style="181"/>
    <col min="12545" max="12545" width="14.28515625" style="181" customWidth="1"/>
    <col min="12546" max="12546" width="10.7109375" style="181" customWidth="1"/>
    <col min="12547" max="12547" width="11.7109375" style="181" customWidth="1"/>
    <col min="12548" max="12548" width="12" style="181" customWidth="1"/>
    <col min="12549" max="12549" width="38.5703125" style="181" customWidth="1"/>
    <col min="12550" max="12550" width="17.85546875" style="181" customWidth="1"/>
    <col min="12551" max="12551" width="18" style="181" customWidth="1"/>
    <col min="12552" max="12552" width="17.85546875" style="181" customWidth="1"/>
    <col min="12553" max="12553" width="20" style="181" bestFit="1" customWidth="1"/>
    <col min="12554" max="12554" width="4" style="181" customWidth="1"/>
    <col min="12555" max="12555" width="8.5703125" style="181" customWidth="1"/>
    <col min="12556" max="12556" width="4" style="181" customWidth="1"/>
    <col min="12557" max="12557" width="17.42578125" style="181" customWidth="1"/>
    <col min="12558" max="12558" width="3.5703125" style="181" customWidth="1"/>
    <col min="12559" max="12559" width="18.85546875" style="181" customWidth="1"/>
    <col min="12560" max="12800" width="9.140625" style="181"/>
    <col min="12801" max="12801" width="14.28515625" style="181" customWidth="1"/>
    <col min="12802" max="12802" width="10.7109375" style="181" customWidth="1"/>
    <col min="12803" max="12803" width="11.7109375" style="181" customWidth="1"/>
    <col min="12804" max="12804" width="12" style="181" customWidth="1"/>
    <col min="12805" max="12805" width="38.5703125" style="181" customWidth="1"/>
    <col min="12806" max="12806" width="17.85546875" style="181" customWidth="1"/>
    <col min="12807" max="12807" width="18" style="181" customWidth="1"/>
    <col min="12808" max="12808" width="17.85546875" style="181" customWidth="1"/>
    <col min="12809" max="12809" width="20" style="181" bestFit="1" customWidth="1"/>
    <col min="12810" max="12810" width="4" style="181" customWidth="1"/>
    <col min="12811" max="12811" width="8.5703125" style="181" customWidth="1"/>
    <col min="12812" max="12812" width="4" style="181" customWidth="1"/>
    <col min="12813" max="12813" width="17.42578125" style="181" customWidth="1"/>
    <col min="12814" max="12814" width="3.5703125" style="181" customWidth="1"/>
    <col min="12815" max="12815" width="18.85546875" style="181" customWidth="1"/>
    <col min="12816" max="13056" width="9.140625" style="181"/>
    <col min="13057" max="13057" width="14.28515625" style="181" customWidth="1"/>
    <col min="13058" max="13058" width="10.7109375" style="181" customWidth="1"/>
    <col min="13059" max="13059" width="11.7109375" style="181" customWidth="1"/>
    <col min="13060" max="13060" width="12" style="181" customWidth="1"/>
    <col min="13061" max="13061" width="38.5703125" style="181" customWidth="1"/>
    <col min="13062" max="13062" width="17.85546875" style="181" customWidth="1"/>
    <col min="13063" max="13063" width="18" style="181" customWidth="1"/>
    <col min="13064" max="13064" width="17.85546875" style="181" customWidth="1"/>
    <col min="13065" max="13065" width="20" style="181" bestFit="1" customWidth="1"/>
    <col min="13066" max="13066" width="4" style="181" customWidth="1"/>
    <col min="13067" max="13067" width="8.5703125" style="181" customWidth="1"/>
    <col min="13068" max="13068" width="4" style="181" customWidth="1"/>
    <col min="13069" max="13069" width="17.42578125" style="181" customWidth="1"/>
    <col min="13070" max="13070" width="3.5703125" style="181" customWidth="1"/>
    <col min="13071" max="13071" width="18.85546875" style="181" customWidth="1"/>
    <col min="13072" max="13312" width="9.140625" style="181"/>
    <col min="13313" max="13313" width="14.28515625" style="181" customWidth="1"/>
    <col min="13314" max="13314" width="10.7109375" style="181" customWidth="1"/>
    <col min="13315" max="13315" width="11.7109375" style="181" customWidth="1"/>
    <col min="13316" max="13316" width="12" style="181" customWidth="1"/>
    <col min="13317" max="13317" width="38.5703125" style="181" customWidth="1"/>
    <col min="13318" max="13318" width="17.85546875" style="181" customWidth="1"/>
    <col min="13319" max="13319" width="18" style="181" customWidth="1"/>
    <col min="13320" max="13320" width="17.85546875" style="181" customWidth="1"/>
    <col min="13321" max="13321" width="20" style="181" bestFit="1" customWidth="1"/>
    <col min="13322" max="13322" width="4" style="181" customWidth="1"/>
    <col min="13323" max="13323" width="8.5703125" style="181" customWidth="1"/>
    <col min="13324" max="13324" width="4" style="181" customWidth="1"/>
    <col min="13325" max="13325" width="17.42578125" style="181" customWidth="1"/>
    <col min="13326" max="13326" width="3.5703125" style="181" customWidth="1"/>
    <col min="13327" max="13327" width="18.85546875" style="181" customWidth="1"/>
    <col min="13328" max="13568" width="9.140625" style="181"/>
    <col min="13569" max="13569" width="14.28515625" style="181" customWidth="1"/>
    <col min="13570" max="13570" width="10.7109375" style="181" customWidth="1"/>
    <col min="13571" max="13571" width="11.7109375" style="181" customWidth="1"/>
    <col min="13572" max="13572" width="12" style="181" customWidth="1"/>
    <col min="13573" max="13573" width="38.5703125" style="181" customWidth="1"/>
    <col min="13574" max="13574" width="17.85546875" style="181" customWidth="1"/>
    <col min="13575" max="13575" width="18" style="181" customWidth="1"/>
    <col min="13576" max="13576" width="17.85546875" style="181" customWidth="1"/>
    <col min="13577" max="13577" width="20" style="181" bestFit="1" customWidth="1"/>
    <col min="13578" max="13578" width="4" style="181" customWidth="1"/>
    <col min="13579" max="13579" width="8.5703125" style="181" customWidth="1"/>
    <col min="13580" max="13580" width="4" style="181" customWidth="1"/>
    <col min="13581" max="13581" width="17.42578125" style="181" customWidth="1"/>
    <col min="13582" max="13582" width="3.5703125" style="181" customWidth="1"/>
    <col min="13583" max="13583" width="18.85546875" style="181" customWidth="1"/>
    <col min="13584" max="13824" width="9.140625" style="181"/>
    <col min="13825" max="13825" width="14.28515625" style="181" customWidth="1"/>
    <col min="13826" max="13826" width="10.7109375" style="181" customWidth="1"/>
    <col min="13827" max="13827" width="11.7109375" style="181" customWidth="1"/>
    <col min="13828" max="13828" width="12" style="181" customWidth="1"/>
    <col min="13829" max="13829" width="38.5703125" style="181" customWidth="1"/>
    <col min="13830" max="13830" width="17.85546875" style="181" customWidth="1"/>
    <col min="13831" max="13831" width="18" style="181" customWidth="1"/>
    <col min="13832" max="13832" width="17.85546875" style="181" customWidth="1"/>
    <col min="13833" max="13833" width="20" style="181" bestFit="1" customWidth="1"/>
    <col min="13834" max="13834" width="4" style="181" customWidth="1"/>
    <col min="13835" max="13835" width="8.5703125" style="181" customWidth="1"/>
    <col min="13836" max="13836" width="4" style="181" customWidth="1"/>
    <col min="13837" max="13837" width="17.42578125" style="181" customWidth="1"/>
    <col min="13838" max="13838" width="3.5703125" style="181" customWidth="1"/>
    <col min="13839" max="13839" width="18.85546875" style="181" customWidth="1"/>
    <col min="13840" max="14080" width="9.140625" style="181"/>
    <col min="14081" max="14081" width="14.28515625" style="181" customWidth="1"/>
    <col min="14082" max="14082" width="10.7109375" style="181" customWidth="1"/>
    <col min="14083" max="14083" width="11.7109375" style="181" customWidth="1"/>
    <col min="14084" max="14084" width="12" style="181" customWidth="1"/>
    <col min="14085" max="14085" width="38.5703125" style="181" customWidth="1"/>
    <col min="14086" max="14086" width="17.85546875" style="181" customWidth="1"/>
    <col min="14087" max="14087" width="18" style="181" customWidth="1"/>
    <col min="14088" max="14088" width="17.85546875" style="181" customWidth="1"/>
    <col min="14089" max="14089" width="20" style="181" bestFit="1" customWidth="1"/>
    <col min="14090" max="14090" width="4" style="181" customWidth="1"/>
    <col min="14091" max="14091" width="8.5703125" style="181" customWidth="1"/>
    <col min="14092" max="14092" width="4" style="181" customWidth="1"/>
    <col min="14093" max="14093" width="17.42578125" style="181" customWidth="1"/>
    <col min="14094" max="14094" width="3.5703125" style="181" customWidth="1"/>
    <col min="14095" max="14095" width="18.85546875" style="181" customWidth="1"/>
    <col min="14096" max="14336" width="9.140625" style="181"/>
    <col min="14337" max="14337" width="14.28515625" style="181" customWidth="1"/>
    <col min="14338" max="14338" width="10.7109375" style="181" customWidth="1"/>
    <col min="14339" max="14339" width="11.7109375" style="181" customWidth="1"/>
    <col min="14340" max="14340" width="12" style="181" customWidth="1"/>
    <col min="14341" max="14341" width="38.5703125" style="181" customWidth="1"/>
    <col min="14342" max="14342" width="17.85546875" style="181" customWidth="1"/>
    <col min="14343" max="14343" width="18" style="181" customWidth="1"/>
    <col min="14344" max="14344" width="17.85546875" style="181" customWidth="1"/>
    <col min="14345" max="14345" width="20" style="181" bestFit="1" customWidth="1"/>
    <col min="14346" max="14346" width="4" style="181" customWidth="1"/>
    <col min="14347" max="14347" width="8.5703125" style="181" customWidth="1"/>
    <col min="14348" max="14348" width="4" style="181" customWidth="1"/>
    <col min="14349" max="14349" width="17.42578125" style="181" customWidth="1"/>
    <col min="14350" max="14350" width="3.5703125" style="181" customWidth="1"/>
    <col min="14351" max="14351" width="18.85546875" style="181" customWidth="1"/>
    <col min="14352" max="14592" width="9.140625" style="181"/>
    <col min="14593" max="14593" width="14.28515625" style="181" customWidth="1"/>
    <col min="14594" max="14594" width="10.7109375" style="181" customWidth="1"/>
    <col min="14595" max="14595" width="11.7109375" style="181" customWidth="1"/>
    <col min="14596" max="14596" width="12" style="181" customWidth="1"/>
    <col min="14597" max="14597" width="38.5703125" style="181" customWidth="1"/>
    <col min="14598" max="14598" width="17.85546875" style="181" customWidth="1"/>
    <col min="14599" max="14599" width="18" style="181" customWidth="1"/>
    <col min="14600" max="14600" width="17.85546875" style="181" customWidth="1"/>
    <col min="14601" max="14601" width="20" style="181" bestFit="1" customWidth="1"/>
    <col min="14602" max="14602" width="4" style="181" customWidth="1"/>
    <col min="14603" max="14603" width="8.5703125" style="181" customWidth="1"/>
    <col min="14604" max="14604" width="4" style="181" customWidth="1"/>
    <col min="14605" max="14605" width="17.42578125" style="181" customWidth="1"/>
    <col min="14606" max="14606" width="3.5703125" style="181" customWidth="1"/>
    <col min="14607" max="14607" width="18.85546875" style="181" customWidth="1"/>
    <col min="14608" max="14848" width="9.140625" style="181"/>
    <col min="14849" max="14849" width="14.28515625" style="181" customWidth="1"/>
    <col min="14850" max="14850" width="10.7109375" style="181" customWidth="1"/>
    <col min="14851" max="14851" width="11.7109375" style="181" customWidth="1"/>
    <col min="14852" max="14852" width="12" style="181" customWidth="1"/>
    <col min="14853" max="14853" width="38.5703125" style="181" customWidth="1"/>
    <col min="14854" max="14854" width="17.85546875" style="181" customWidth="1"/>
    <col min="14855" max="14855" width="18" style="181" customWidth="1"/>
    <col min="14856" max="14856" width="17.85546875" style="181" customWidth="1"/>
    <col min="14857" max="14857" width="20" style="181" bestFit="1" customWidth="1"/>
    <col min="14858" max="14858" width="4" style="181" customWidth="1"/>
    <col min="14859" max="14859" width="8.5703125" style="181" customWidth="1"/>
    <col min="14860" max="14860" width="4" style="181" customWidth="1"/>
    <col min="14861" max="14861" width="17.42578125" style="181" customWidth="1"/>
    <col min="14862" max="14862" width="3.5703125" style="181" customWidth="1"/>
    <col min="14863" max="14863" width="18.85546875" style="181" customWidth="1"/>
    <col min="14864" max="15104" width="9.140625" style="181"/>
    <col min="15105" max="15105" width="14.28515625" style="181" customWidth="1"/>
    <col min="15106" max="15106" width="10.7109375" style="181" customWidth="1"/>
    <col min="15107" max="15107" width="11.7109375" style="181" customWidth="1"/>
    <col min="15108" max="15108" width="12" style="181" customWidth="1"/>
    <col min="15109" max="15109" width="38.5703125" style="181" customWidth="1"/>
    <col min="15110" max="15110" width="17.85546875" style="181" customWidth="1"/>
    <col min="15111" max="15111" width="18" style="181" customWidth="1"/>
    <col min="15112" max="15112" width="17.85546875" style="181" customWidth="1"/>
    <col min="15113" max="15113" width="20" style="181" bestFit="1" customWidth="1"/>
    <col min="15114" max="15114" width="4" style="181" customWidth="1"/>
    <col min="15115" max="15115" width="8.5703125" style="181" customWidth="1"/>
    <col min="15116" max="15116" width="4" style="181" customWidth="1"/>
    <col min="15117" max="15117" width="17.42578125" style="181" customWidth="1"/>
    <col min="15118" max="15118" width="3.5703125" style="181" customWidth="1"/>
    <col min="15119" max="15119" width="18.85546875" style="181" customWidth="1"/>
    <col min="15120" max="15360" width="9.140625" style="181"/>
    <col min="15361" max="15361" width="14.28515625" style="181" customWidth="1"/>
    <col min="15362" max="15362" width="10.7109375" style="181" customWidth="1"/>
    <col min="15363" max="15363" width="11.7109375" style="181" customWidth="1"/>
    <col min="15364" max="15364" width="12" style="181" customWidth="1"/>
    <col min="15365" max="15365" width="38.5703125" style="181" customWidth="1"/>
    <col min="15366" max="15366" width="17.85546875" style="181" customWidth="1"/>
    <col min="15367" max="15367" width="18" style="181" customWidth="1"/>
    <col min="15368" max="15368" width="17.85546875" style="181" customWidth="1"/>
    <col min="15369" max="15369" width="20" style="181" bestFit="1" customWidth="1"/>
    <col min="15370" max="15370" width="4" style="181" customWidth="1"/>
    <col min="15371" max="15371" width="8.5703125" style="181" customWidth="1"/>
    <col min="15372" max="15372" width="4" style="181" customWidth="1"/>
    <col min="15373" max="15373" width="17.42578125" style="181" customWidth="1"/>
    <col min="15374" max="15374" width="3.5703125" style="181" customWidth="1"/>
    <col min="15375" max="15375" width="18.85546875" style="181" customWidth="1"/>
    <col min="15376" max="15616" width="9.140625" style="181"/>
    <col min="15617" max="15617" width="14.28515625" style="181" customWidth="1"/>
    <col min="15618" max="15618" width="10.7109375" style="181" customWidth="1"/>
    <col min="15619" max="15619" width="11.7109375" style="181" customWidth="1"/>
    <col min="15620" max="15620" width="12" style="181" customWidth="1"/>
    <col min="15621" max="15621" width="38.5703125" style="181" customWidth="1"/>
    <col min="15622" max="15622" width="17.85546875" style="181" customWidth="1"/>
    <col min="15623" max="15623" width="18" style="181" customWidth="1"/>
    <col min="15624" max="15624" width="17.85546875" style="181" customWidth="1"/>
    <col min="15625" max="15625" width="20" style="181" bestFit="1" customWidth="1"/>
    <col min="15626" max="15626" width="4" style="181" customWidth="1"/>
    <col min="15627" max="15627" width="8.5703125" style="181" customWidth="1"/>
    <col min="15628" max="15628" width="4" style="181" customWidth="1"/>
    <col min="15629" max="15629" width="17.42578125" style="181" customWidth="1"/>
    <col min="15630" max="15630" width="3.5703125" style="181" customWidth="1"/>
    <col min="15631" max="15631" width="18.85546875" style="181" customWidth="1"/>
    <col min="15632" max="15872" width="9.140625" style="181"/>
    <col min="15873" max="15873" width="14.28515625" style="181" customWidth="1"/>
    <col min="15874" max="15874" width="10.7109375" style="181" customWidth="1"/>
    <col min="15875" max="15875" width="11.7109375" style="181" customWidth="1"/>
    <col min="15876" max="15876" width="12" style="181" customWidth="1"/>
    <col min="15877" max="15877" width="38.5703125" style="181" customWidth="1"/>
    <col min="15878" max="15878" width="17.85546875" style="181" customWidth="1"/>
    <col min="15879" max="15879" width="18" style="181" customWidth="1"/>
    <col min="15880" max="15880" width="17.85546875" style="181" customWidth="1"/>
    <col min="15881" max="15881" width="20" style="181" bestFit="1" customWidth="1"/>
    <col min="15882" max="15882" width="4" style="181" customWidth="1"/>
    <col min="15883" max="15883" width="8.5703125" style="181" customWidth="1"/>
    <col min="15884" max="15884" width="4" style="181" customWidth="1"/>
    <col min="15885" max="15885" width="17.42578125" style="181" customWidth="1"/>
    <col min="15886" max="15886" width="3.5703125" style="181" customWidth="1"/>
    <col min="15887" max="15887" width="18.85546875" style="181" customWidth="1"/>
    <col min="15888" max="16128" width="9.140625" style="181"/>
    <col min="16129" max="16129" width="14.28515625" style="181" customWidth="1"/>
    <col min="16130" max="16130" width="10.7109375" style="181" customWidth="1"/>
    <col min="16131" max="16131" width="11.7109375" style="181" customWidth="1"/>
    <col min="16132" max="16132" width="12" style="181" customWidth="1"/>
    <col min="16133" max="16133" width="38.5703125" style="181" customWidth="1"/>
    <col min="16134" max="16134" width="17.85546875" style="181" customWidth="1"/>
    <col min="16135" max="16135" width="18" style="181" customWidth="1"/>
    <col min="16136" max="16136" width="17.85546875" style="181" customWidth="1"/>
    <col min="16137" max="16137" width="20" style="181" bestFit="1" customWidth="1"/>
    <col min="16138" max="16138" width="4" style="181" customWidth="1"/>
    <col min="16139" max="16139" width="8.5703125" style="181" customWidth="1"/>
    <col min="16140" max="16140" width="4" style="181" customWidth="1"/>
    <col min="16141" max="16141" width="17.42578125" style="181" customWidth="1"/>
    <col min="16142" max="16142" width="3.5703125" style="181" customWidth="1"/>
    <col min="16143" max="16143" width="18.85546875" style="181" customWidth="1"/>
    <col min="16144" max="16384" width="9.140625" style="181"/>
  </cols>
  <sheetData>
    <row r="2" spans="1:17" ht="22.5">
      <c r="B2" s="1212" t="s">
        <v>133</v>
      </c>
      <c r="C2" s="1212"/>
      <c r="D2" s="1212"/>
      <c r="E2" s="1212"/>
      <c r="F2" s="1212"/>
      <c r="G2" s="1212"/>
      <c r="H2" s="1212"/>
      <c r="I2" s="1212"/>
      <c r="J2" s="1212"/>
      <c r="K2" s="1212"/>
      <c r="L2" s="1212"/>
      <c r="M2" s="1212"/>
      <c r="N2" s="1212"/>
      <c r="O2" s="1212"/>
      <c r="P2" s="1212"/>
      <c r="Q2" s="1212"/>
    </row>
    <row r="3" spans="1:17" ht="15.75">
      <c r="B3" s="1242" t="s">
        <v>737</v>
      </c>
      <c r="C3" s="1242"/>
      <c r="D3" s="1242"/>
      <c r="E3" s="1242"/>
      <c r="F3" s="1242"/>
      <c r="G3" s="1242"/>
      <c r="H3" s="1242"/>
      <c r="I3" s="1242"/>
      <c r="J3" s="1242"/>
      <c r="K3" s="1242"/>
      <c r="L3" s="1242"/>
      <c r="M3" s="1242"/>
      <c r="N3" s="1242"/>
      <c r="O3" s="1242"/>
      <c r="P3" s="1242"/>
      <c r="Q3" s="1242"/>
    </row>
    <row r="4" spans="1:17">
      <c r="B4" s="1249" t="s">
        <v>403</v>
      </c>
      <c r="C4" s="1249"/>
      <c r="D4" s="1249"/>
      <c r="E4" s="1249"/>
      <c r="F4" s="1249"/>
      <c r="G4" s="1249"/>
      <c r="H4" s="1249"/>
      <c r="I4" s="1249"/>
      <c r="J4" s="1249"/>
      <c r="K4" s="1249"/>
      <c r="L4" s="1249"/>
      <c r="M4" s="1249"/>
      <c r="N4" s="1249"/>
      <c r="O4" s="1249"/>
      <c r="P4" s="1249"/>
      <c r="Q4" s="1249"/>
    </row>
    <row r="5" spans="1:17" ht="18">
      <c r="B5" s="1244" t="s">
        <v>285</v>
      </c>
      <c r="C5" s="1244"/>
      <c r="D5" s="1244"/>
      <c r="E5" s="1244"/>
      <c r="F5" s="1244"/>
      <c r="G5" s="1244"/>
      <c r="H5" s="1244"/>
      <c r="I5" s="1244"/>
      <c r="J5" s="1244"/>
      <c r="K5" s="1244"/>
      <c r="L5" s="1244"/>
      <c r="M5" s="1244"/>
      <c r="N5" s="1244"/>
      <c r="O5" s="1244"/>
      <c r="P5" s="1244"/>
      <c r="Q5" s="1244"/>
    </row>
    <row r="6" spans="1:17" s="1106" customFormat="1" ht="15" customHeight="1">
      <c r="A6" s="1099"/>
      <c r="B6" s="1262" t="s">
        <v>275</v>
      </c>
      <c r="C6" s="1262" t="s">
        <v>358</v>
      </c>
      <c r="D6" s="1263" t="s">
        <v>223</v>
      </c>
      <c r="E6" s="1262" t="s">
        <v>301</v>
      </c>
      <c r="F6" s="1262" t="s">
        <v>749</v>
      </c>
      <c r="G6" s="1266" t="s">
        <v>294</v>
      </c>
      <c r="H6" s="1267" t="s">
        <v>356</v>
      </c>
      <c r="I6" s="1268"/>
      <c r="J6" s="1269"/>
      <c r="K6" s="1266" t="s">
        <v>357</v>
      </c>
      <c r="L6" s="1266"/>
      <c r="M6" s="1266"/>
      <c r="N6" s="1101"/>
      <c r="O6" s="1262" t="s">
        <v>355</v>
      </c>
      <c r="P6" s="1099"/>
      <c r="Q6" s="1262" t="s">
        <v>296</v>
      </c>
    </row>
    <row r="7" spans="1:17" s="1099" customFormat="1" ht="29.25" customHeight="1">
      <c r="B7" s="1262"/>
      <c r="C7" s="1262"/>
      <c r="D7" s="1264"/>
      <c r="E7" s="1262"/>
      <c r="F7" s="1262"/>
      <c r="G7" s="1266"/>
      <c r="H7" s="1102" t="s">
        <v>136</v>
      </c>
      <c r="I7" s="1102" t="s">
        <v>100</v>
      </c>
      <c r="J7" s="1102" t="s">
        <v>137</v>
      </c>
      <c r="K7" s="1102" t="s">
        <v>136</v>
      </c>
      <c r="L7" s="1102" t="s">
        <v>100</v>
      </c>
      <c r="M7" s="1102" t="s">
        <v>137</v>
      </c>
      <c r="N7" s="1103"/>
      <c r="O7" s="1262"/>
      <c r="Q7" s="1262"/>
    </row>
    <row r="8" spans="1:17" s="1099" customFormat="1">
      <c r="B8" s="1262"/>
      <c r="C8" s="1262"/>
      <c r="D8" s="1265"/>
      <c r="E8" s="1262"/>
      <c r="F8" s="1262"/>
      <c r="G8" s="1104" t="s">
        <v>293</v>
      </c>
      <c r="H8" s="1104" t="s">
        <v>293</v>
      </c>
      <c r="I8" s="1104" t="s">
        <v>293</v>
      </c>
      <c r="J8" s="1104" t="s">
        <v>293</v>
      </c>
      <c r="K8" s="1104" t="s">
        <v>293</v>
      </c>
      <c r="L8" s="1104" t="s">
        <v>293</v>
      </c>
      <c r="M8" s="1104" t="s">
        <v>293</v>
      </c>
      <c r="N8" s="1105"/>
      <c r="O8" s="1262"/>
      <c r="Q8" s="1262"/>
    </row>
    <row r="9" spans="1:17" s="182" customFormat="1" ht="24.95" customHeight="1">
      <c r="A9" s="183"/>
      <c r="B9" s="1109">
        <v>58</v>
      </c>
      <c r="C9" s="1110"/>
      <c r="D9" s="1110">
        <v>1</v>
      </c>
      <c r="E9" s="1111"/>
      <c r="F9" s="1112" t="s">
        <v>436</v>
      </c>
      <c r="G9" s="1113">
        <v>929160</v>
      </c>
      <c r="H9" s="1113"/>
      <c r="I9" s="1113"/>
      <c r="J9" s="1114"/>
      <c r="K9" s="1113"/>
      <c r="L9" s="1113"/>
      <c r="M9" s="1113"/>
      <c r="N9" s="1115"/>
      <c r="O9" s="1128">
        <v>17</v>
      </c>
      <c r="P9" s="1096"/>
      <c r="Q9" s="1097"/>
    </row>
    <row r="10" spans="1:17" s="183" customFormat="1" ht="30" customHeight="1">
      <c r="B10" s="1109">
        <v>59</v>
      </c>
      <c r="C10" s="1129" t="s">
        <v>398</v>
      </c>
      <c r="D10" s="1110">
        <v>1</v>
      </c>
      <c r="E10" s="1116">
        <v>0</v>
      </c>
      <c r="F10" s="1112" t="s">
        <v>437</v>
      </c>
      <c r="G10" s="1113">
        <v>746390</v>
      </c>
      <c r="H10" s="1113"/>
      <c r="I10" s="1113"/>
      <c r="J10" s="1114"/>
      <c r="K10" s="1113"/>
      <c r="L10" s="1113"/>
      <c r="M10" s="1113"/>
      <c r="N10" s="1115"/>
      <c r="O10" s="1128">
        <v>15</v>
      </c>
      <c r="P10" s="1096"/>
      <c r="Q10" s="1097"/>
    </row>
    <row r="11" spans="1:17" s="183" customFormat="1" ht="39" customHeight="1">
      <c r="B11" s="1109">
        <v>60</v>
      </c>
      <c r="C11" s="1129" t="s">
        <v>398</v>
      </c>
      <c r="D11" s="1110">
        <v>1</v>
      </c>
      <c r="E11" s="1116">
        <v>0</v>
      </c>
      <c r="F11" s="1112" t="s">
        <v>439</v>
      </c>
      <c r="G11" s="1113">
        <v>643950</v>
      </c>
      <c r="H11" s="1113"/>
      <c r="I11" s="1113"/>
      <c r="J11" s="1114">
        <f t="shared" ref="J11:J16" si="0">SUM(H11:I11)</f>
        <v>0</v>
      </c>
      <c r="K11" s="1113"/>
      <c r="L11" s="1113"/>
      <c r="M11" s="1113">
        <f t="shared" ref="M11:M14" si="1">SUM(K11:L11)</f>
        <v>0</v>
      </c>
      <c r="N11" s="1115"/>
      <c r="O11" s="1128">
        <v>12</v>
      </c>
      <c r="P11" s="1096"/>
      <c r="Q11" s="1097"/>
    </row>
    <row r="12" spans="1:17" s="183" customFormat="1" ht="30" customHeight="1">
      <c r="B12" s="1109">
        <v>61</v>
      </c>
      <c r="C12" s="1129" t="s">
        <v>398</v>
      </c>
      <c r="D12" s="1110">
        <v>1</v>
      </c>
      <c r="E12" s="603" t="s">
        <v>398</v>
      </c>
      <c r="F12" s="1117" t="s">
        <v>628</v>
      </c>
      <c r="G12" s="1113">
        <v>466280</v>
      </c>
      <c r="H12" s="1115"/>
      <c r="I12" s="1115"/>
      <c r="J12" s="1118"/>
      <c r="K12" s="1113"/>
      <c r="L12" s="1113"/>
      <c r="M12" s="1113">
        <f t="shared" si="1"/>
        <v>0</v>
      </c>
      <c r="N12" s="1115"/>
      <c r="O12" s="1128">
        <v>9</v>
      </c>
      <c r="P12" s="1096"/>
      <c r="Q12" s="1097"/>
    </row>
    <row r="13" spans="1:17" s="183" customFormat="1" ht="30" customHeight="1">
      <c r="B13" s="1109">
        <v>62</v>
      </c>
      <c r="C13" s="1110"/>
      <c r="D13" s="1110">
        <v>1</v>
      </c>
      <c r="E13" s="1119">
        <v>1</v>
      </c>
      <c r="F13" s="1112" t="s">
        <v>438</v>
      </c>
      <c r="G13" s="1113">
        <v>466280</v>
      </c>
      <c r="H13" s="1113">
        <v>0</v>
      </c>
      <c r="I13" s="1113">
        <v>0</v>
      </c>
      <c r="J13" s="1114">
        <v>0</v>
      </c>
      <c r="K13" s="1113">
        <v>310990</v>
      </c>
      <c r="L13" s="1113">
        <v>338050</v>
      </c>
      <c r="M13" s="1113">
        <f t="shared" si="1"/>
        <v>649040</v>
      </c>
      <c r="N13" s="1115"/>
      <c r="O13" s="1128">
        <v>9</v>
      </c>
      <c r="P13" s="1096"/>
      <c r="Q13" s="1097"/>
    </row>
    <row r="14" spans="1:17" s="183" customFormat="1" ht="30" customHeight="1">
      <c r="B14" s="1109">
        <v>63</v>
      </c>
      <c r="C14" s="603">
        <v>0</v>
      </c>
      <c r="D14" s="1129">
        <v>1</v>
      </c>
      <c r="E14" s="1116">
        <v>0</v>
      </c>
      <c r="F14" s="1120" t="s">
        <v>629</v>
      </c>
      <c r="G14" s="1113">
        <v>251560</v>
      </c>
      <c r="H14" s="1113"/>
      <c r="I14" s="1113"/>
      <c r="J14" s="1114">
        <f t="shared" si="0"/>
        <v>0</v>
      </c>
      <c r="K14" s="1113">
        <v>0</v>
      </c>
      <c r="L14" s="1113">
        <v>0</v>
      </c>
      <c r="M14" s="1113">
        <f t="shared" si="1"/>
        <v>0</v>
      </c>
      <c r="N14" s="1115"/>
      <c r="O14" s="1128">
        <v>6</v>
      </c>
      <c r="P14" s="1098"/>
      <c r="Q14" s="1097"/>
    </row>
    <row r="15" spans="1:17" s="183" customFormat="1" ht="30" customHeight="1">
      <c r="B15" s="1109">
        <v>64</v>
      </c>
      <c r="C15" s="1117">
        <v>1</v>
      </c>
      <c r="D15" s="1116">
        <v>0</v>
      </c>
      <c r="E15" s="1117">
        <v>1</v>
      </c>
      <c r="F15" s="1120" t="s">
        <v>393</v>
      </c>
      <c r="G15" s="1113"/>
      <c r="H15" s="1121">
        <v>195900</v>
      </c>
      <c r="I15" s="1113">
        <v>212940</v>
      </c>
      <c r="J15" s="1122">
        <f t="shared" ref="J15" si="2">SUM(H15:I15)</f>
        <v>408840</v>
      </c>
      <c r="K15" s="1123">
        <v>203360</v>
      </c>
      <c r="L15" s="1124">
        <v>221050</v>
      </c>
      <c r="M15" s="1125">
        <f t="shared" ref="M15" si="3">SUM(K15:L15)</f>
        <v>424410</v>
      </c>
      <c r="N15" s="1115"/>
      <c r="O15" s="1128">
        <v>7</v>
      </c>
      <c r="P15" s="1098"/>
      <c r="Q15" s="1097"/>
    </row>
    <row r="16" spans="1:17" s="183" customFormat="1" ht="30" customHeight="1">
      <c r="A16" s="181"/>
      <c r="B16" s="1109">
        <v>65</v>
      </c>
      <c r="C16" s="1119">
        <v>0</v>
      </c>
      <c r="D16" s="1126">
        <v>1</v>
      </c>
      <c r="E16" s="1080"/>
      <c r="F16" s="1120" t="s">
        <v>759</v>
      </c>
      <c r="G16" s="1113">
        <v>504750</v>
      </c>
      <c r="H16" s="1113"/>
      <c r="I16" s="1113"/>
      <c r="J16" s="1114">
        <f t="shared" si="0"/>
        <v>0</v>
      </c>
      <c r="K16" s="1118"/>
      <c r="L16" s="1118"/>
      <c r="M16" s="1118"/>
      <c r="N16" s="1115"/>
      <c r="O16" s="1128">
        <v>6</v>
      </c>
      <c r="P16" s="1096"/>
      <c r="Q16" s="1097"/>
    </row>
    <row r="17" spans="1:17" ht="30" customHeight="1">
      <c r="B17" s="1109">
        <v>66</v>
      </c>
      <c r="C17" s="1117"/>
      <c r="D17" s="1129" t="s">
        <v>398</v>
      </c>
      <c r="E17" s="1117">
        <v>1</v>
      </c>
      <c r="F17" s="1120" t="s">
        <v>440</v>
      </c>
      <c r="G17" s="1113"/>
      <c r="H17" s="1113"/>
      <c r="I17" s="1113"/>
      <c r="J17" s="1122"/>
      <c r="K17" s="1113">
        <v>200040</v>
      </c>
      <c r="L17" s="1113">
        <v>271440</v>
      </c>
      <c r="M17" s="1113">
        <f>SUM(K17:L17)</f>
        <v>471480</v>
      </c>
      <c r="N17" s="1115"/>
      <c r="O17" s="1128">
        <v>6</v>
      </c>
      <c r="P17" s="1096"/>
      <c r="Q17" s="1097"/>
    </row>
    <row r="18" spans="1:17" ht="30" customHeight="1">
      <c r="B18" s="1109">
        <v>67</v>
      </c>
      <c r="C18" s="1117">
        <v>1</v>
      </c>
      <c r="D18" s="1129"/>
      <c r="E18" s="1117"/>
      <c r="F18" s="1120" t="s">
        <v>754</v>
      </c>
      <c r="G18" s="1113"/>
      <c r="H18" s="1127">
        <v>174510</v>
      </c>
      <c r="I18" s="1127">
        <v>242830</v>
      </c>
      <c r="J18" s="1113">
        <f>SUM(H18:I18)</f>
        <v>417340</v>
      </c>
      <c r="K18" s="1113">
        <v>0</v>
      </c>
      <c r="L18" s="1113"/>
      <c r="M18" s="1121">
        <v>0</v>
      </c>
      <c r="N18" s="1115"/>
      <c r="O18" s="1128">
        <v>4</v>
      </c>
      <c r="P18" s="1096"/>
      <c r="Q18" s="1097"/>
    </row>
    <row r="19" spans="1:17" ht="30" customHeight="1">
      <c r="B19" s="1109">
        <v>68</v>
      </c>
      <c r="C19" s="1117">
        <v>1</v>
      </c>
      <c r="D19" s="1129"/>
      <c r="E19" s="1117"/>
      <c r="F19" s="1120" t="s">
        <v>753</v>
      </c>
      <c r="G19" s="1113"/>
      <c r="H19" s="1127">
        <v>151090</v>
      </c>
      <c r="I19" s="1113">
        <v>218240</v>
      </c>
      <c r="J19" s="1113">
        <f>SUM(H19:I19)</f>
        <v>369330</v>
      </c>
      <c r="K19" s="1113"/>
      <c r="L19" s="1113">
        <v>0</v>
      </c>
      <c r="M19" s="1121">
        <v>0</v>
      </c>
      <c r="N19" s="1115"/>
      <c r="O19" s="1128">
        <v>3</v>
      </c>
      <c r="P19" s="1096"/>
      <c r="Q19" s="1097"/>
    </row>
    <row r="20" spans="1:17" s="183" customFormat="1" ht="30" customHeight="1">
      <c r="A20" s="182"/>
      <c r="B20" s="1082" t="s">
        <v>129</v>
      </c>
      <c r="C20" s="1083">
        <f>SUM(C9:C19)</f>
        <v>3</v>
      </c>
      <c r="D20" s="1083">
        <f t="shared" ref="D20:M20" si="4">SUM(D9:D19)</f>
        <v>7</v>
      </c>
      <c r="E20" s="1083">
        <f t="shared" si="4"/>
        <v>3</v>
      </c>
      <c r="F20" s="1084">
        <f t="shared" si="4"/>
        <v>0</v>
      </c>
      <c r="G20" s="1084">
        <f>SUM(G9:G19)</f>
        <v>4008370</v>
      </c>
      <c r="H20" s="1084">
        <f t="shared" si="4"/>
        <v>521500</v>
      </c>
      <c r="I20" s="1084">
        <f t="shared" si="4"/>
        <v>674010</v>
      </c>
      <c r="J20" s="1084">
        <f t="shared" si="4"/>
        <v>1195510</v>
      </c>
      <c r="K20" s="1084">
        <f t="shared" si="4"/>
        <v>714390</v>
      </c>
      <c r="L20" s="1084">
        <f t="shared" si="4"/>
        <v>830540</v>
      </c>
      <c r="M20" s="1084">
        <f t="shared" si="4"/>
        <v>1544930</v>
      </c>
      <c r="N20" s="1081"/>
      <c r="O20" s="1085"/>
      <c r="P20" s="1108"/>
      <c r="Q20" s="1100"/>
    </row>
    <row r="21" spans="1:17" s="182" customFormat="1" ht="30" customHeight="1">
      <c r="A21" s="183"/>
      <c r="B21" s="456"/>
      <c r="C21" s="457"/>
      <c r="D21" s="457"/>
      <c r="E21" s="457"/>
      <c r="F21" s="458"/>
      <c r="G21" s="458"/>
      <c r="H21" s="458"/>
      <c r="I21" s="458"/>
      <c r="J21" s="459"/>
      <c r="K21" s="460"/>
      <c r="L21" s="460"/>
      <c r="M21" s="461"/>
      <c r="N21" s="1107"/>
      <c r="O21" s="461"/>
      <c r="P21" s="1107"/>
      <c r="Q21" s="702"/>
    </row>
    <row r="22" spans="1:17" s="183" customFormat="1">
      <c r="A22" s="181"/>
      <c r="B22" s="180"/>
      <c r="C22" s="181"/>
      <c r="D22" s="181"/>
      <c r="E22" s="184"/>
      <c r="F22" s="185"/>
      <c r="G22" s="185"/>
      <c r="H22" s="185"/>
      <c r="I22" s="185"/>
      <c r="J22" s="185"/>
      <c r="K22" s="185"/>
      <c r="L22" s="181"/>
      <c r="M22" s="180"/>
      <c r="N22" s="181"/>
      <c r="O22" s="181"/>
      <c r="P22" s="181"/>
      <c r="Q22" s="181"/>
    </row>
    <row r="23" spans="1:17">
      <c r="B23" s="333"/>
      <c r="J23" s="185"/>
      <c r="K23" s="185"/>
      <c r="M23" s="180"/>
    </row>
    <row r="24" spans="1:17">
      <c r="H24" s="185">
        <v>21</v>
      </c>
    </row>
  </sheetData>
  <mergeCells count="14">
    <mergeCell ref="B2:Q2"/>
    <mergeCell ref="B3:Q3"/>
    <mergeCell ref="B5:Q5"/>
    <mergeCell ref="B6:B8"/>
    <mergeCell ref="C6:C8"/>
    <mergeCell ref="D6:D8"/>
    <mergeCell ref="E6:E8"/>
    <mergeCell ref="F6:F8"/>
    <mergeCell ref="G6:G7"/>
    <mergeCell ref="H6:J6"/>
    <mergeCell ref="K6:M6"/>
    <mergeCell ref="O6:O8"/>
    <mergeCell ref="Q6:Q8"/>
    <mergeCell ref="B4:Q4"/>
  </mergeCells>
  <pageMargins left="0.7" right="0.7" top="0.75" bottom="0.75" header="0.3" footer="0.3"/>
  <pageSetup paperSize="5" scale="61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B2:R23"/>
  <sheetViews>
    <sheetView topLeftCell="A4" workbookViewId="0">
      <selection activeCell="G16" sqref="G16"/>
    </sheetView>
  </sheetViews>
  <sheetFormatPr defaultRowHeight="15"/>
  <cols>
    <col min="1" max="1" width="9.140625" style="181"/>
    <col min="2" max="2" width="6.85546875" style="180" customWidth="1"/>
    <col min="3" max="3" width="17" style="181" customWidth="1"/>
    <col min="4" max="4" width="14" style="181" customWidth="1"/>
    <col min="5" max="5" width="12" style="181" hidden="1" customWidth="1"/>
    <col min="6" max="6" width="14.28515625" style="181" customWidth="1"/>
    <col min="7" max="7" width="37.85546875" style="185" customWidth="1"/>
    <col min="8" max="9" width="17.28515625" style="185" customWidth="1"/>
    <col min="10" max="10" width="18.7109375" style="185" bestFit="1" customWidth="1"/>
    <col min="11" max="11" width="17.28515625" style="181" customWidth="1"/>
    <col min="12" max="12" width="17.28515625" style="180" customWidth="1"/>
    <col min="13" max="13" width="18.7109375" style="181" bestFit="1" customWidth="1"/>
    <col min="14" max="14" width="17.7109375" style="181" bestFit="1" customWidth="1"/>
    <col min="15" max="15" width="1.42578125" style="181" customWidth="1"/>
    <col min="16" max="16" width="7.5703125" style="181" customWidth="1"/>
    <col min="17" max="17" width="1.7109375" style="181" customWidth="1"/>
    <col min="18" max="257" width="9.140625" style="181"/>
    <col min="258" max="258" width="14.28515625" style="181" customWidth="1"/>
    <col min="259" max="259" width="10.7109375" style="181" customWidth="1"/>
    <col min="260" max="260" width="11.7109375" style="181" customWidth="1"/>
    <col min="261" max="261" width="12" style="181" customWidth="1"/>
    <col min="262" max="262" width="38.5703125" style="181" customWidth="1"/>
    <col min="263" max="263" width="17.85546875" style="181" customWidth="1"/>
    <col min="264" max="264" width="18" style="181" customWidth="1"/>
    <col min="265" max="265" width="17.85546875" style="181" customWidth="1"/>
    <col min="266" max="266" width="20" style="181" bestFit="1" customWidth="1"/>
    <col min="267" max="267" width="4" style="181" customWidth="1"/>
    <col min="268" max="268" width="8.5703125" style="181" customWidth="1"/>
    <col min="269" max="269" width="4" style="181" customWidth="1"/>
    <col min="270" max="270" width="17.42578125" style="181" customWidth="1"/>
    <col min="271" max="271" width="3.5703125" style="181" customWidth="1"/>
    <col min="272" max="272" width="18.85546875" style="181" customWidth="1"/>
    <col min="273" max="513" width="9.140625" style="181"/>
    <col min="514" max="514" width="14.28515625" style="181" customWidth="1"/>
    <col min="515" max="515" width="10.7109375" style="181" customWidth="1"/>
    <col min="516" max="516" width="11.7109375" style="181" customWidth="1"/>
    <col min="517" max="517" width="12" style="181" customWidth="1"/>
    <col min="518" max="518" width="38.5703125" style="181" customWidth="1"/>
    <col min="519" max="519" width="17.85546875" style="181" customWidth="1"/>
    <col min="520" max="520" width="18" style="181" customWidth="1"/>
    <col min="521" max="521" width="17.85546875" style="181" customWidth="1"/>
    <col min="522" max="522" width="20" style="181" bestFit="1" customWidth="1"/>
    <col min="523" max="523" width="4" style="181" customWidth="1"/>
    <col min="524" max="524" width="8.5703125" style="181" customWidth="1"/>
    <col min="525" max="525" width="4" style="181" customWidth="1"/>
    <col min="526" max="526" width="17.42578125" style="181" customWidth="1"/>
    <col min="527" max="527" width="3.5703125" style="181" customWidth="1"/>
    <col min="528" max="528" width="18.85546875" style="181" customWidth="1"/>
    <col min="529" max="769" width="9.140625" style="181"/>
    <col min="770" max="770" width="14.28515625" style="181" customWidth="1"/>
    <col min="771" max="771" width="10.7109375" style="181" customWidth="1"/>
    <col min="772" max="772" width="11.7109375" style="181" customWidth="1"/>
    <col min="773" max="773" width="12" style="181" customWidth="1"/>
    <col min="774" max="774" width="38.5703125" style="181" customWidth="1"/>
    <col min="775" max="775" width="17.85546875" style="181" customWidth="1"/>
    <col min="776" max="776" width="18" style="181" customWidth="1"/>
    <col min="777" max="777" width="17.85546875" style="181" customWidth="1"/>
    <col min="778" max="778" width="20" style="181" bestFit="1" customWidth="1"/>
    <col min="779" max="779" width="4" style="181" customWidth="1"/>
    <col min="780" max="780" width="8.5703125" style="181" customWidth="1"/>
    <col min="781" max="781" width="4" style="181" customWidth="1"/>
    <col min="782" max="782" width="17.42578125" style="181" customWidth="1"/>
    <col min="783" max="783" width="3.5703125" style="181" customWidth="1"/>
    <col min="784" max="784" width="18.85546875" style="181" customWidth="1"/>
    <col min="785" max="1025" width="9.140625" style="181"/>
    <col min="1026" max="1026" width="14.28515625" style="181" customWidth="1"/>
    <col min="1027" max="1027" width="10.7109375" style="181" customWidth="1"/>
    <col min="1028" max="1028" width="11.7109375" style="181" customWidth="1"/>
    <col min="1029" max="1029" width="12" style="181" customWidth="1"/>
    <col min="1030" max="1030" width="38.5703125" style="181" customWidth="1"/>
    <col min="1031" max="1031" width="17.85546875" style="181" customWidth="1"/>
    <col min="1032" max="1032" width="18" style="181" customWidth="1"/>
    <col min="1033" max="1033" width="17.85546875" style="181" customWidth="1"/>
    <col min="1034" max="1034" width="20" style="181" bestFit="1" customWidth="1"/>
    <col min="1035" max="1035" width="4" style="181" customWidth="1"/>
    <col min="1036" max="1036" width="8.5703125" style="181" customWidth="1"/>
    <col min="1037" max="1037" width="4" style="181" customWidth="1"/>
    <col min="1038" max="1038" width="17.42578125" style="181" customWidth="1"/>
    <col min="1039" max="1039" width="3.5703125" style="181" customWidth="1"/>
    <col min="1040" max="1040" width="18.85546875" style="181" customWidth="1"/>
    <col min="1041" max="1281" width="9.140625" style="181"/>
    <col min="1282" max="1282" width="14.28515625" style="181" customWidth="1"/>
    <col min="1283" max="1283" width="10.7109375" style="181" customWidth="1"/>
    <col min="1284" max="1284" width="11.7109375" style="181" customWidth="1"/>
    <col min="1285" max="1285" width="12" style="181" customWidth="1"/>
    <col min="1286" max="1286" width="38.5703125" style="181" customWidth="1"/>
    <col min="1287" max="1287" width="17.85546875" style="181" customWidth="1"/>
    <col min="1288" max="1288" width="18" style="181" customWidth="1"/>
    <col min="1289" max="1289" width="17.85546875" style="181" customWidth="1"/>
    <col min="1290" max="1290" width="20" style="181" bestFit="1" customWidth="1"/>
    <col min="1291" max="1291" width="4" style="181" customWidth="1"/>
    <col min="1292" max="1292" width="8.5703125" style="181" customWidth="1"/>
    <col min="1293" max="1293" width="4" style="181" customWidth="1"/>
    <col min="1294" max="1294" width="17.42578125" style="181" customWidth="1"/>
    <col min="1295" max="1295" width="3.5703125" style="181" customWidth="1"/>
    <col min="1296" max="1296" width="18.85546875" style="181" customWidth="1"/>
    <col min="1297" max="1537" width="9.140625" style="181"/>
    <col min="1538" max="1538" width="14.28515625" style="181" customWidth="1"/>
    <col min="1539" max="1539" width="10.7109375" style="181" customWidth="1"/>
    <col min="1540" max="1540" width="11.7109375" style="181" customWidth="1"/>
    <col min="1541" max="1541" width="12" style="181" customWidth="1"/>
    <col min="1542" max="1542" width="38.5703125" style="181" customWidth="1"/>
    <col min="1543" max="1543" width="17.85546875" style="181" customWidth="1"/>
    <col min="1544" max="1544" width="18" style="181" customWidth="1"/>
    <col min="1545" max="1545" width="17.85546875" style="181" customWidth="1"/>
    <col min="1546" max="1546" width="20" style="181" bestFit="1" customWidth="1"/>
    <col min="1547" max="1547" width="4" style="181" customWidth="1"/>
    <col min="1548" max="1548" width="8.5703125" style="181" customWidth="1"/>
    <col min="1549" max="1549" width="4" style="181" customWidth="1"/>
    <col min="1550" max="1550" width="17.42578125" style="181" customWidth="1"/>
    <col min="1551" max="1551" width="3.5703125" style="181" customWidth="1"/>
    <col min="1552" max="1552" width="18.85546875" style="181" customWidth="1"/>
    <col min="1553" max="1793" width="9.140625" style="181"/>
    <col min="1794" max="1794" width="14.28515625" style="181" customWidth="1"/>
    <col min="1795" max="1795" width="10.7109375" style="181" customWidth="1"/>
    <col min="1796" max="1796" width="11.7109375" style="181" customWidth="1"/>
    <col min="1797" max="1797" width="12" style="181" customWidth="1"/>
    <col min="1798" max="1798" width="38.5703125" style="181" customWidth="1"/>
    <col min="1799" max="1799" width="17.85546875" style="181" customWidth="1"/>
    <col min="1800" max="1800" width="18" style="181" customWidth="1"/>
    <col min="1801" max="1801" width="17.85546875" style="181" customWidth="1"/>
    <col min="1802" max="1802" width="20" style="181" bestFit="1" customWidth="1"/>
    <col min="1803" max="1803" width="4" style="181" customWidth="1"/>
    <col min="1804" max="1804" width="8.5703125" style="181" customWidth="1"/>
    <col min="1805" max="1805" width="4" style="181" customWidth="1"/>
    <col min="1806" max="1806" width="17.42578125" style="181" customWidth="1"/>
    <col min="1807" max="1807" width="3.5703125" style="181" customWidth="1"/>
    <col min="1808" max="1808" width="18.85546875" style="181" customWidth="1"/>
    <col min="1809" max="2049" width="9.140625" style="181"/>
    <col min="2050" max="2050" width="14.28515625" style="181" customWidth="1"/>
    <col min="2051" max="2051" width="10.7109375" style="181" customWidth="1"/>
    <col min="2052" max="2052" width="11.7109375" style="181" customWidth="1"/>
    <col min="2053" max="2053" width="12" style="181" customWidth="1"/>
    <col min="2054" max="2054" width="38.5703125" style="181" customWidth="1"/>
    <col min="2055" max="2055" width="17.85546875" style="181" customWidth="1"/>
    <col min="2056" max="2056" width="18" style="181" customWidth="1"/>
    <col min="2057" max="2057" width="17.85546875" style="181" customWidth="1"/>
    <col min="2058" max="2058" width="20" style="181" bestFit="1" customWidth="1"/>
    <col min="2059" max="2059" width="4" style="181" customWidth="1"/>
    <col min="2060" max="2060" width="8.5703125" style="181" customWidth="1"/>
    <col min="2061" max="2061" width="4" style="181" customWidth="1"/>
    <col min="2062" max="2062" width="17.42578125" style="181" customWidth="1"/>
    <col min="2063" max="2063" width="3.5703125" style="181" customWidth="1"/>
    <col min="2064" max="2064" width="18.85546875" style="181" customWidth="1"/>
    <col min="2065" max="2305" width="9.140625" style="181"/>
    <col min="2306" max="2306" width="14.28515625" style="181" customWidth="1"/>
    <col min="2307" max="2307" width="10.7109375" style="181" customWidth="1"/>
    <col min="2308" max="2308" width="11.7109375" style="181" customWidth="1"/>
    <col min="2309" max="2309" width="12" style="181" customWidth="1"/>
    <col min="2310" max="2310" width="38.5703125" style="181" customWidth="1"/>
    <col min="2311" max="2311" width="17.85546875" style="181" customWidth="1"/>
    <col min="2312" max="2312" width="18" style="181" customWidth="1"/>
    <col min="2313" max="2313" width="17.85546875" style="181" customWidth="1"/>
    <col min="2314" max="2314" width="20" style="181" bestFit="1" customWidth="1"/>
    <col min="2315" max="2315" width="4" style="181" customWidth="1"/>
    <col min="2316" max="2316" width="8.5703125" style="181" customWidth="1"/>
    <col min="2317" max="2317" width="4" style="181" customWidth="1"/>
    <col min="2318" max="2318" width="17.42578125" style="181" customWidth="1"/>
    <col min="2319" max="2319" width="3.5703125" style="181" customWidth="1"/>
    <col min="2320" max="2320" width="18.85546875" style="181" customWidth="1"/>
    <col min="2321" max="2561" width="9.140625" style="181"/>
    <col min="2562" max="2562" width="14.28515625" style="181" customWidth="1"/>
    <col min="2563" max="2563" width="10.7109375" style="181" customWidth="1"/>
    <col min="2564" max="2564" width="11.7109375" style="181" customWidth="1"/>
    <col min="2565" max="2565" width="12" style="181" customWidth="1"/>
    <col min="2566" max="2566" width="38.5703125" style="181" customWidth="1"/>
    <col min="2567" max="2567" width="17.85546875" style="181" customWidth="1"/>
    <col min="2568" max="2568" width="18" style="181" customWidth="1"/>
    <col min="2569" max="2569" width="17.85546875" style="181" customWidth="1"/>
    <col min="2570" max="2570" width="20" style="181" bestFit="1" customWidth="1"/>
    <col min="2571" max="2571" width="4" style="181" customWidth="1"/>
    <col min="2572" max="2572" width="8.5703125" style="181" customWidth="1"/>
    <col min="2573" max="2573" width="4" style="181" customWidth="1"/>
    <col min="2574" max="2574" width="17.42578125" style="181" customWidth="1"/>
    <col min="2575" max="2575" width="3.5703125" style="181" customWidth="1"/>
    <col min="2576" max="2576" width="18.85546875" style="181" customWidth="1"/>
    <col min="2577" max="2817" width="9.140625" style="181"/>
    <col min="2818" max="2818" width="14.28515625" style="181" customWidth="1"/>
    <col min="2819" max="2819" width="10.7109375" style="181" customWidth="1"/>
    <col min="2820" max="2820" width="11.7109375" style="181" customWidth="1"/>
    <col min="2821" max="2821" width="12" style="181" customWidth="1"/>
    <col min="2822" max="2822" width="38.5703125" style="181" customWidth="1"/>
    <col min="2823" max="2823" width="17.85546875" style="181" customWidth="1"/>
    <col min="2824" max="2824" width="18" style="181" customWidth="1"/>
    <col min="2825" max="2825" width="17.85546875" style="181" customWidth="1"/>
    <col min="2826" max="2826" width="20" style="181" bestFit="1" customWidth="1"/>
    <col min="2827" max="2827" width="4" style="181" customWidth="1"/>
    <col min="2828" max="2828" width="8.5703125" style="181" customWidth="1"/>
    <col min="2829" max="2829" width="4" style="181" customWidth="1"/>
    <col min="2830" max="2830" width="17.42578125" style="181" customWidth="1"/>
    <col min="2831" max="2831" width="3.5703125" style="181" customWidth="1"/>
    <col min="2832" max="2832" width="18.85546875" style="181" customWidth="1"/>
    <col min="2833" max="3073" width="9.140625" style="181"/>
    <col min="3074" max="3074" width="14.28515625" style="181" customWidth="1"/>
    <col min="3075" max="3075" width="10.7109375" style="181" customWidth="1"/>
    <col min="3076" max="3076" width="11.7109375" style="181" customWidth="1"/>
    <col min="3077" max="3077" width="12" style="181" customWidth="1"/>
    <col min="3078" max="3078" width="38.5703125" style="181" customWidth="1"/>
    <col min="3079" max="3079" width="17.85546875" style="181" customWidth="1"/>
    <col min="3080" max="3080" width="18" style="181" customWidth="1"/>
    <col min="3081" max="3081" width="17.85546875" style="181" customWidth="1"/>
    <col min="3082" max="3082" width="20" style="181" bestFit="1" customWidth="1"/>
    <col min="3083" max="3083" width="4" style="181" customWidth="1"/>
    <col min="3084" max="3084" width="8.5703125" style="181" customWidth="1"/>
    <col min="3085" max="3085" width="4" style="181" customWidth="1"/>
    <col min="3086" max="3086" width="17.42578125" style="181" customWidth="1"/>
    <col min="3087" max="3087" width="3.5703125" style="181" customWidth="1"/>
    <col min="3088" max="3088" width="18.85546875" style="181" customWidth="1"/>
    <col min="3089" max="3329" width="9.140625" style="181"/>
    <col min="3330" max="3330" width="14.28515625" style="181" customWidth="1"/>
    <col min="3331" max="3331" width="10.7109375" style="181" customWidth="1"/>
    <col min="3332" max="3332" width="11.7109375" style="181" customWidth="1"/>
    <col min="3333" max="3333" width="12" style="181" customWidth="1"/>
    <col min="3334" max="3334" width="38.5703125" style="181" customWidth="1"/>
    <col min="3335" max="3335" width="17.85546875" style="181" customWidth="1"/>
    <col min="3336" max="3336" width="18" style="181" customWidth="1"/>
    <col min="3337" max="3337" width="17.85546875" style="181" customWidth="1"/>
    <col min="3338" max="3338" width="20" style="181" bestFit="1" customWidth="1"/>
    <col min="3339" max="3339" width="4" style="181" customWidth="1"/>
    <col min="3340" max="3340" width="8.5703125" style="181" customWidth="1"/>
    <col min="3341" max="3341" width="4" style="181" customWidth="1"/>
    <col min="3342" max="3342" width="17.42578125" style="181" customWidth="1"/>
    <col min="3343" max="3343" width="3.5703125" style="181" customWidth="1"/>
    <col min="3344" max="3344" width="18.85546875" style="181" customWidth="1"/>
    <col min="3345" max="3585" width="9.140625" style="181"/>
    <col min="3586" max="3586" width="14.28515625" style="181" customWidth="1"/>
    <col min="3587" max="3587" width="10.7109375" style="181" customWidth="1"/>
    <col min="3588" max="3588" width="11.7109375" style="181" customWidth="1"/>
    <col min="3589" max="3589" width="12" style="181" customWidth="1"/>
    <col min="3590" max="3590" width="38.5703125" style="181" customWidth="1"/>
    <col min="3591" max="3591" width="17.85546875" style="181" customWidth="1"/>
    <col min="3592" max="3592" width="18" style="181" customWidth="1"/>
    <col min="3593" max="3593" width="17.85546875" style="181" customWidth="1"/>
    <col min="3594" max="3594" width="20" style="181" bestFit="1" customWidth="1"/>
    <col min="3595" max="3595" width="4" style="181" customWidth="1"/>
    <col min="3596" max="3596" width="8.5703125" style="181" customWidth="1"/>
    <col min="3597" max="3597" width="4" style="181" customWidth="1"/>
    <col min="3598" max="3598" width="17.42578125" style="181" customWidth="1"/>
    <col min="3599" max="3599" width="3.5703125" style="181" customWidth="1"/>
    <col min="3600" max="3600" width="18.85546875" style="181" customWidth="1"/>
    <col min="3601" max="3841" width="9.140625" style="181"/>
    <col min="3842" max="3842" width="14.28515625" style="181" customWidth="1"/>
    <col min="3843" max="3843" width="10.7109375" style="181" customWidth="1"/>
    <col min="3844" max="3844" width="11.7109375" style="181" customWidth="1"/>
    <col min="3845" max="3845" width="12" style="181" customWidth="1"/>
    <col min="3846" max="3846" width="38.5703125" style="181" customWidth="1"/>
    <col min="3847" max="3847" width="17.85546875" style="181" customWidth="1"/>
    <col min="3848" max="3848" width="18" style="181" customWidth="1"/>
    <col min="3849" max="3849" width="17.85546875" style="181" customWidth="1"/>
    <col min="3850" max="3850" width="20" style="181" bestFit="1" customWidth="1"/>
    <col min="3851" max="3851" width="4" style="181" customWidth="1"/>
    <col min="3852" max="3852" width="8.5703125" style="181" customWidth="1"/>
    <col min="3853" max="3853" width="4" style="181" customWidth="1"/>
    <col min="3854" max="3854" width="17.42578125" style="181" customWidth="1"/>
    <col min="3855" max="3855" width="3.5703125" style="181" customWidth="1"/>
    <col min="3856" max="3856" width="18.85546875" style="181" customWidth="1"/>
    <col min="3857" max="4097" width="9.140625" style="181"/>
    <col min="4098" max="4098" width="14.28515625" style="181" customWidth="1"/>
    <col min="4099" max="4099" width="10.7109375" style="181" customWidth="1"/>
    <col min="4100" max="4100" width="11.7109375" style="181" customWidth="1"/>
    <col min="4101" max="4101" width="12" style="181" customWidth="1"/>
    <col min="4102" max="4102" width="38.5703125" style="181" customWidth="1"/>
    <col min="4103" max="4103" width="17.85546875" style="181" customWidth="1"/>
    <col min="4104" max="4104" width="18" style="181" customWidth="1"/>
    <col min="4105" max="4105" width="17.85546875" style="181" customWidth="1"/>
    <col min="4106" max="4106" width="20" style="181" bestFit="1" customWidth="1"/>
    <col min="4107" max="4107" width="4" style="181" customWidth="1"/>
    <col min="4108" max="4108" width="8.5703125" style="181" customWidth="1"/>
    <col min="4109" max="4109" width="4" style="181" customWidth="1"/>
    <col min="4110" max="4110" width="17.42578125" style="181" customWidth="1"/>
    <col min="4111" max="4111" width="3.5703125" style="181" customWidth="1"/>
    <col min="4112" max="4112" width="18.85546875" style="181" customWidth="1"/>
    <col min="4113" max="4353" width="9.140625" style="181"/>
    <col min="4354" max="4354" width="14.28515625" style="181" customWidth="1"/>
    <col min="4355" max="4355" width="10.7109375" style="181" customWidth="1"/>
    <col min="4356" max="4356" width="11.7109375" style="181" customWidth="1"/>
    <col min="4357" max="4357" width="12" style="181" customWidth="1"/>
    <col min="4358" max="4358" width="38.5703125" style="181" customWidth="1"/>
    <col min="4359" max="4359" width="17.85546875" style="181" customWidth="1"/>
    <col min="4360" max="4360" width="18" style="181" customWidth="1"/>
    <col min="4361" max="4361" width="17.85546875" style="181" customWidth="1"/>
    <col min="4362" max="4362" width="20" style="181" bestFit="1" customWidth="1"/>
    <col min="4363" max="4363" width="4" style="181" customWidth="1"/>
    <col min="4364" max="4364" width="8.5703125" style="181" customWidth="1"/>
    <col min="4365" max="4365" width="4" style="181" customWidth="1"/>
    <col min="4366" max="4366" width="17.42578125" style="181" customWidth="1"/>
    <col min="4367" max="4367" width="3.5703125" style="181" customWidth="1"/>
    <col min="4368" max="4368" width="18.85546875" style="181" customWidth="1"/>
    <col min="4369" max="4609" width="9.140625" style="181"/>
    <col min="4610" max="4610" width="14.28515625" style="181" customWidth="1"/>
    <col min="4611" max="4611" width="10.7109375" style="181" customWidth="1"/>
    <col min="4612" max="4612" width="11.7109375" style="181" customWidth="1"/>
    <col min="4613" max="4613" width="12" style="181" customWidth="1"/>
    <col min="4614" max="4614" width="38.5703125" style="181" customWidth="1"/>
    <col min="4615" max="4615" width="17.85546875" style="181" customWidth="1"/>
    <col min="4616" max="4616" width="18" style="181" customWidth="1"/>
    <col min="4617" max="4617" width="17.85546875" style="181" customWidth="1"/>
    <col min="4618" max="4618" width="20" style="181" bestFit="1" customWidth="1"/>
    <col min="4619" max="4619" width="4" style="181" customWidth="1"/>
    <col min="4620" max="4620" width="8.5703125" style="181" customWidth="1"/>
    <col min="4621" max="4621" width="4" style="181" customWidth="1"/>
    <col min="4622" max="4622" width="17.42578125" style="181" customWidth="1"/>
    <col min="4623" max="4623" width="3.5703125" style="181" customWidth="1"/>
    <col min="4624" max="4624" width="18.85546875" style="181" customWidth="1"/>
    <col min="4625" max="4865" width="9.140625" style="181"/>
    <col min="4866" max="4866" width="14.28515625" style="181" customWidth="1"/>
    <col min="4867" max="4867" width="10.7109375" style="181" customWidth="1"/>
    <col min="4868" max="4868" width="11.7109375" style="181" customWidth="1"/>
    <col min="4869" max="4869" width="12" style="181" customWidth="1"/>
    <col min="4870" max="4870" width="38.5703125" style="181" customWidth="1"/>
    <col min="4871" max="4871" width="17.85546875" style="181" customWidth="1"/>
    <col min="4872" max="4872" width="18" style="181" customWidth="1"/>
    <col min="4873" max="4873" width="17.85546875" style="181" customWidth="1"/>
    <col min="4874" max="4874" width="20" style="181" bestFit="1" customWidth="1"/>
    <col min="4875" max="4875" width="4" style="181" customWidth="1"/>
    <col min="4876" max="4876" width="8.5703125" style="181" customWidth="1"/>
    <col min="4877" max="4877" width="4" style="181" customWidth="1"/>
    <col min="4878" max="4878" width="17.42578125" style="181" customWidth="1"/>
    <col min="4879" max="4879" width="3.5703125" style="181" customWidth="1"/>
    <col min="4880" max="4880" width="18.85546875" style="181" customWidth="1"/>
    <col min="4881" max="5121" width="9.140625" style="181"/>
    <col min="5122" max="5122" width="14.28515625" style="181" customWidth="1"/>
    <col min="5123" max="5123" width="10.7109375" style="181" customWidth="1"/>
    <col min="5124" max="5124" width="11.7109375" style="181" customWidth="1"/>
    <col min="5125" max="5125" width="12" style="181" customWidth="1"/>
    <col min="5126" max="5126" width="38.5703125" style="181" customWidth="1"/>
    <col min="5127" max="5127" width="17.85546875" style="181" customWidth="1"/>
    <col min="5128" max="5128" width="18" style="181" customWidth="1"/>
    <col min="5129" max="5129" width="17.85546875" style="181" customWidth="1"/>
    <col min="5130" max="5130" width="20" style="181" bestFit="1" customWidth="1"/>
    <col min="5131" max="5131" width="4" style="181" customWidth="1"/>
    <col min="5132" max="5132" width="8.5703125" style="181" customWidth="1"/>
    <col min="5133" max="5133" width="4" style="181" customWidth="1"/>
    <col min="5134" max="5134" width="17.42578125" style="181" customWidth="1"/>
    <col min="5135" max="5135" width="3.5703125" style="181" customWidth="1"/>
    <col min="5136" max="5136" width="18.85546875" style="181" customWidth="1"/>
    <col min="5137" max="5377" width="9.140625" style="181"/>
    <col min="5378" max="5378" width="14.28515625" style="181" customWidth="1"/>
    <col min="5379" max="5379" width="10.7109375" style="181" customWidth="1"/>
    <col min="5380" max="5380" width="11.7109375" style="181" customWidth="1"/>
    <col min="5381" max="5381" width="12" style="181" customWidth="1"/>
    <col min="5382" max="5382" width="38.5703125" style="181" customWidth="1"/>
    <col min="5383" max="5383" width="17.85546875" style="181" customWidth="1"/>
    <col min="5384" max="5384" width="18" style="181" customWidth="1"/>
    <col min="5385" max="5385" width="17.85546875" style="181" customWidth="1"/>
    <col min="5386" max="5386" width="20" style="181" bestFit="1" customWidth="1"/>
    <col min="5387" max="5387" width="4" style="181" customWidth="1"/>
    <col min="5388" max="5388" width="8.5703125" style="181" customWidth="1"/>
    <col min="5389" max="5389" width="4" style="181" customWidth="1"/>
    <col min="5390" max="5390" width="17.42578125" style="181" customWidth="1"/>
    <col min="5391" max="5391" width="3.5703125" style="181" customWidth="1"/>
    <col min="5392" max="5392" width="18.85546875" style="181" customWidth="1"/>
    <col min="5393" max="5633" width="9.140625" style="181"/>
    <col min="5634" max="5634" width="14.28515625" style="181" customWidth="1"/>
    <col min="5635" max="5635" width="10.7109375" style="181" customWidth="1"/>
    <col min="5636" max="5636" width="11.7109375" style="181" customWidth="1"/>
    <col min="5637" max="5637" width="12" style="181" customWidth="1"/>
    <col min="5638" max="5638" width="38.5703125" style="181" customWidth="1"/>
    <col min="5639" max="5639" width="17.85546875" style="181" customWidth="1"/>
    <col min="5640" max="5640" width="18" style="181" customWidth="1"/>
    <col min="5641" max="5641" width="17.85546875" style="181" customWidth="1"/>
    <col min="5642" max="5642" width="20" style="181" bestFit="1" customWidth="1"/>
    <col min="5643" max="5643" width="4" style="181" customWidth="1"/>
    <col min="5644" max="5644" width="8.5703125" style="181" customWidth="1"/>
    <col min="5645" max="5645" width="4" style="181" customWidth="1"/>
    <col min="5646" max="5646" width="17.42578125" style="181" customWidth="1"/>
    <col min="5647" max="5647" width="3.5703125" style="181" customWidth="1"/>
    <col min="5648" max="5648" width="18.85546875" style="181" customWidth="1"/>
    <col min="5649" max="5889" width="9.140625" style="181"/>
    <col min="5890" max="5890" width="14.28515625" style="181" customWidth="1"/>
    <col min="5891" max="5891" width="10.7109375" style="181" customWidth="1"/>
    <col min="5892" max="5892" width="11.7109375" style="181" customWidth="1"/>
    <col min="5893" max="5893" width="12" style="181" customWidth="1"/>
    <col min="5894" max="5894" width="38.5703125" style="181" customWidth="1"/>
    <col min="5895" max="5895" width="17.85546875" style="181" customWidth="1"/>
    <col min="5896" max="5896" width="18" style="181" customWidth="1"/>
    <col min="5897" max="5897" width="17.85546875" style="181" customWidth="1"/>
    <col min="5898" max="5898" width="20" style="181" bestFit="1" customWidth="1"/>
    <col min="5899" max="5899" width="4" style="181" customWidth="1"/>
    <col min="5900" max="5900" width="8.5703125" style="181" customWidth="1"/>
    <col min="5901" max="5901" width="4" style="181" customWidth="1"/>
    <col min="5902" max="5902" width="17.42578125" style="181" customWidth="1"/>
    <col min="5903" max="5903" width="3.5703125" style="181" customWidth="1"/>
    <col min="5904" max="5904" width="18.85546875" style="181" customWidth="1"/>
    <col min="5905" max="6145" width="9.140625" style="181"/>
    <col min="6146" max="6146" width="14.28515625" style="181" customWidth="1"/>
    <col min="6147" max="6147" width="10.7109375" style="181" customWidth="1"/>
    <col min="6148" max="6148" width="11.7109375" style="181" customWidth="1"/>
    <col min="6149" max="6149" width="12" style="181" customWidth="1"/>
    <col min="6150" max="6150" width="38.5703125" style="181" customWidth="1"/>
    <col min="6151" max="6151" width="17.85546875" style="181" customWidth="1"/>
    <col min="6152" max="6152" width="18" style="181" customWidth="1"/>
    <col min="6153" max="6153" width="17.85546875" style="181" customWidth="1"/>
    <col min="6154" max="6154" width="20" style="181" bestFit="1" customWidth="1"/>
    <col min="6155" max="6155" width="4" style="181" customWidth="1"/>
    <col min="6156" max="6156" width="8.5703125" style="181" customWidth="1"/>
    <col min="6157" max="6157" width="4" style="181" customWidth="1"/>
    <col min="6158" max="6158" width="17.42578125" style="181" customWidth="1"/>
    <col min="6159" max="6159" width="3.5703125" style="181" customWidth="1"/>
    <col min="6160" max="6160" width="18.85546875" style="181" customWidth="1"/>
    <col min="6161" max="6401" width="9.140625" style="181"/>
    <col min="6402" max="6402" width="14.28515625" style="181" customWidth="1"/>
    <col min="6403" max="6403" width="10.7109375" style="181" customWidth="1"/>
    <col min="6404" max="6404" width="11.7109375" style="181" customWidth="1"/>
    <col min="6405" max="6405" width="12" style="181" customWidth="1"/>
    <col min="6406" max="6406" width="38.5703125" style="181" customWidth="1"/>
    <col min="6407" max="6407" width="17.85546875" style="181" customWidth="1"/>
    <col min="6408" max="6408" width="18" style="181" customWidth="1"/>
    <col min="6409" max="6409" width="17.85546875" style="181" customWidth="1"/>
    <col min="6410" max="6410" width="20" style="181" bestFit="1" customWidth="1"/>
    <col min="6411" max="6411" width="4" style="181" customWidth="1"/>
    <col min="6412" max="6412" width="8.5703125" style="181" customWidth="1"/>
    <col min="6413" max="6413" width="4" style="181" customWidth="1"/>
    <col min="6414" max="6414" width="17.42578125" style="181" customWidth="1"/>
    <col min="6415" max="6415" width="3.5703125" style="181" customWidth="1"/>
    <col min="6416" max="6416" width="18.85546875" style="181" customWidth="1"/>
    <col min="6417" max="6657" width="9.140625" style="181"/>
    <col min="6658" max="6658" width="14.28515625" style="181" customWidth="1"/>
    <col min="6659" max="6659" width="10.7109375" style="181" customWidth="1"/>
    <col min="6660" max="6660" width="11.7109375" style="181" customWidth="1"/>
    <col min="6661" max="6661" width="12" style="181" customWidth="1"/>
    <col min="6662" max="6662" width="38.5703125" style="181" customWidth="1"/>
    <col min="6663" max="6663" width="17.85546875" style="181" customWidth="1"/>
    <col min="6664" max="6664" width="18" style="181" customWidth="1"/>
    <col min="6665" max="6665" width="17.85546875" style="181" customWidth="1"/>
    <col min="6666" max="6666" width="20" style="181" bestFit="1" customWidth="1"/>
    <col min="6667" max="6667" width="4" style="181" customWidth="1"/>
    <col min="6668" max="6668" width="8.5703125" style="181" customWidth="1"/>
    <col min="6669" max="6669" width="4" style="181" customWidth="1"/>
    <col min="6670" max="6670" width="17.42578125" style="181" customWidth="1"/>
    <col min="6671" max="6671" width="3.5703125" style="181" customWidth="1"/>
    <col min="6672" max="6672" width="18.85546875" style="181" customWidth="1"/>
    <col min="6673" max="6913" width="9.140625" style="181"/>
    <col min="6914" max="6914" width="14.28515625" style="181" customWidth="1"/>
    <col min="6915" max="6915" width="10.7109375" style="181" customWidth="1"/>
    <col min="6916" max="6916" width="11.7109375" style="181" customWidth="1"/>
    <col min="6917" max="6917" width="12" style="181" customWidth="1"/>
    <col min="6918" max="6918" width="38.5703125" style="181" customWidth="1"/>
    <col min="6919" max="6919" width="17.85546875" style="181" customWidth="1"/>
    <col min="6920" max="6920" width="18" style="181" customWidth="1"/>
    <col min="6921" max="6921" width="17.85546875" style="181" customWidth="1"/>
    <col min="6922" max="6922" width="20" style="181" bestFit="1" customWidth="1"/>
    <col min="6923" max="6923" width="4" style="181" customWidth="1"/>
    <col min="6924" max="6924" width="8.5703125" style="181" customWidth="1"/>
    <col min="6925" max="6925" width="4" style="181" customWidth="1"/>
    <col min="6926" max="6926" width="17.42578125" style="181" customWidth="1"/>
    <col min="6927" max="6927" width="3.5703125" style="181" customWidth="1"/>
    <col min="6928" max="6928" width="18.85546875" style="181" customWidth="1"/>
    <col min="6929" max="7169" width="9.140625" style="181"/>
    <col min="7170" max="7170" width="14.28515625" style="181" customWidth="1"/>
    <col min="7171" max="7171" width="10.7109375" style="181" customWidth="1"/>
    <col min="7172" max="7172" width="11.7109375" style="181" customWidth="1"/>
    <col min="7173" max="7173" width="12" style="181" customWidth="1"/>
    <col min="7174" max="7174" width="38.5703125" style="181" customWidth="1"/>
    <col min="7175" max="7175" width="17.85546875" style="181" customWidth="1"/>
    <col min="7176" max="7176" width="18" style="181" customWidth="1"/>
    <col min="7177" max="7177" width="17.85546875" style="181" customWidth="1"/>
    <col min="7178" max="7178" width="20" style="181" bestFit="1" customWidth="1"/>
    <col min="7179" max="7179" width="4" style="181" customWidth="1"/>
    <col min="7180" max="7180" width="8.5703125" style="181" customWidth="1"/>
    <col min="7181" max="7181" width="4" style="181" customWidth="1"/>
    <col min="7182" max="7182" width="17.42578125" style="181" customWidth="1"/>
    <col min="7183" max="7183" width="3.5703125" style="181" customWidth="1"/>
    <col min="7184" max="7184" width="18.85546875" style="181" customWidth="1"/>
    <col min="7185" max="7425" width="9.140625" style="181"/>
    <col min="7426" max="7426" width="14.28515625" style="181" customWidth="1"/>
    <col min="7427" max="7427" width="10.7109375" style="181" customWidth="1"/>
    <col min="7428" max="7428" width="11.7109375" style="181" customWidth="1"/>
    <col min="7429" max="7429" width="12" style="181" customWidth="1"/>
    <col min="7430" max="7430" width="38.5703125" style="181" customWidth="1"/>
    <col min="7431" max="7431" width="17.85546875" style="181" customWidth="1"/>
    <col min="7432" max="7432" width="18" style="181" customWidth="1"/>
    <col min="7433" max="7433" width="17.85546875" style="181" customWidth="1"/>
    <col min="7434" max="7434" width="20" style="181" bestFit="1" customWidth="1"/>
    <col min="7435" max="7435" width="4" style="181" customWidth="1"/>
    <col min="7436" max="7436" width="8.5703125" style="181" customWidth="1"/>
    <col min="7437" max="7437" width="4" style="181" customWidth="1"/>
    <col min="7438" max="7438" width="17.42578125" style="181" customWidth="1"/>
    <col min="7439" max="7439" width="3.5703125" style="181" customWidth="1"/>
    <col min="7440" max="7440" width="18.85546875" style="181" customWidth="1"/>
    <col min="7441" max="7681" width="9.140625" style="181"/>
    <col min="7682" max="7682" width="14.28515625" style="181" customWidth="1"/>
    <col min="7683" max="7683" width="10.7109375" style="181" customWidth="1"/>
    <col min="7684" max="7684" width="11.7109375" style="181" customWidth="1"/>
    <col min="7685" max="7685" width="12" style="181" customWidth="1"/>
    <col min="7686" max="7686" width="38.5703125" style="181" customWidth="1"/>
    <col min="7687" max="7687" width="17.85546875" style="181" customWidth="1"/>
    <col min="7688" max="7688" width="18" style="181" customWidth="1"/>
    <col min="7689" max="7689" width="17.85546875" style="181" customWidth="1"/>
    <col min="7690" max="7690" width="20" style="181" bestFit="1" customWidth="1"/>
    <col min="7691" max="7691" width="4" style="181" customWidth="1"/>
    <col min="7692" max="7692" width="8.5703125" style="181" customWidth="1"/>
    <col min="7693" max="7693" width="4" style="181" customWidth="1"/>
    <col min="7694" max="7694" width="17.42578125" style="181" customWidth="1"/>
    <col min="7695" max="7695" width="3.5703125" style="181" customWidth="1"/>
    <col min="7696" max="7696" width="18.85546875" style="181" customWidth="1"/>
    <col min="7697" max="7937" width="9.140625" style="181"/>
    <col min="7938" max="7938" width="14.28515625" style="181" customWidth="1"/>
    <col min="7939" max="7939" width="10.7109375" style="181" customWidth="1"/>
    <col min="7940" max="7940" width="11.7109375" style="181" customWidth="1"/>
    <col min="7941" max="7941" width="12" style="181" customWidth="1"/>
    <col min="7942" max="7942" width="38.5703125" style="181" customWidth="1"/>
    <col min="7943" max="7943" width="17.85546875" style="181" customWidth="1"/>
    <col min="7944" max="7944" width="18" style="181" customWidth="1"/>
    <col min="7945" max="7945" width="17.85546875" style="181" customWidth="1"/>
    <col min="7946" max="7946" width="20" style="181" bestFit="1" customWidth="1"/>
    <col min="7947" max="7947" width="4" style="181" customWidth="1"/>
    <col min="7948" max="7948" width="8.5703125" style="181" customWidth="1"/>
    <col min="7949" max="7949" width="4" style="181" customWidth="1"/>
    <col min="7950" max="7950" width="17.42578125" style="181" customWidth="1"/>
    <col min="7951" max="7951" width="3.5703125" style="181" customWidth="1"/>
    <col min="7952" max="7952" width="18.85546875" style="181" customWidth="1"/>
    <col min="7953" max="8193" width="9.140625" style="181"/>
    <col min="8194" max="8194" width="14.28515625" style="181" customWidth="1"/>
    <col min="8195" max="8195" width="10.7109375" style="181" customWidth="1"/>
    <col min="8196" max="8196" width="11.7109375" style="181" customWidth="1"/>
    <col min="8197" max="8197" width="12" style="181" customWidth="1"/>
    <col min="8198" max="8198" width="38.5703125" style="181" customWidth="1"/>
    <col min="8199" max="8199" width="17.85546875" style="181" customWidth="1"/>
    <col min="8200" max="8200" width="18" style="181" customWidth="1"/>
    <col min="8201" max="8201" width="17.85546875" style="181" customWidth="1"/>
    <col min="8202" max="8202" width="20" style="181" bestFit="1" customWidth="1"/>
    <col min="8203" max="8203" width="4" style="181" customWidth="1"/>
    <col min="8204" max="8204" width="8.5703125" style="181" customWidth="1"/>
    <col min="8205" max="8205" width="4" style="181" customWidth="1"/>
    <col min="8206" max="8206" width="17.42578125" style="181" customWidth="1"/>
    <col min="8207" max="8207" width="3.5703125" style="181" customWidth="1"/>
    <col min="8208" max="8208" width="18.85546875" style="181" customWidth="1"/>
    <col min="8209" max="8449" width="9.140625" style="181"/>
    <col min="8450" max="8450" width="14.28515625" style="181" customWidth="1"/>
    <col min="8451" max="8451" width="10.7109375" style="181" customWidth="1"/>
    <col min="8452" max="8452" width="11.7109375" style="181" customWidth="1"/>
    <col min="8453" max="8453" width="12" style="181" customWidth="1"/>
    <col min="8454" max="8454" width="38.5703125" style="181" customWidth="1"/>
    <col min="8455" max="8455" width="17.85546875" style="181" customWidth="1"/>
    <col min="8456" max="8456" width="18" style="181" customWidth="1"/>
    <col min="8457" max="8457" width="17.85546875" style="181" customWidth="1"/>
    <col min="8458" max="8458" width="20" style="181" bestFit="1" customWidth="1"/>
    <col min="8459" max="8459" width="4" style="181" customWidth="1"/>
    <col min="8460" max="8460" width="8.5703125" style="181" customWidth="1"/>
    <col min="8461" max="8461" width="4" style="181" customWidth="1"/>
    <col min="8462" max="8462" width="17.42578125" style="181" customWidth="1"/>
    <col min="8463" max="8463" width="3.5703125" style="181" customWidth="1"/>
    <col min="8464" max="8464" width="18.85546875" style="181" customWidth="1"/>
    <col min="8465" max="8705" width="9.140625" style="181"/>
    <col min="8706" max="8706" width="14.28515625" style="181" customWidth="1"/>
    <col min="8707" max="8707" width="10.7109375" style="181" customWidth="1"/>
    <col min="8708" max="8708" width="11.7109375" style="181" customWidth="1"/>
    <col min="8709" max="8709" width="12" style="181" customWidth="1"/>
    <col min="8710" max="8710" width="38.5703125" style="181" customWidth="1"/>
    <col min="8711" max="8711" width="17.85546875" style="181" customWidth="1"/>
    <col min="8712" max="8712" width="18" style="181" customWidth="1"/>
    <col min="8713" max="8713" width="17.85546875" style="181" customWidth="1"/>
    <col min="8714" max="8714" width="20" style="181" bestFit="1" customWidth="1"/>
    <col min="8715" max="8715" width="4" style="181" customWidth="1"/>
    <col min="8716" max="8716" width="8.5703125" style="181" customWidth="1"/>
    <col min="8717" max="8717" width="4" style="181" customWidth="1"/>
    <col min="8718" max="8718" width="17.42578125" style="181" customWidth="1"/>
    <col min="8719" max="8719" width="3.5703125" style="181" customWidth="1"/>
    <col min="8720" max="8720" width="18.85546875" style="181" customWidth="1"/>
    <col min="8721" max="8961" width="9.140625" style="181"/>
    <col min="8962" max="8962" width="14.28515625" style="181" customWidth="1"/>
    <col min="8963" max="8963" width="10.7109375" style="181" customWidth="1"/>
    <col min="8964" max="8964" width="11.7109375" style="181" customWidth="1"/>
    <col min="8965" max="8965" width="12" style="181" customWidth="1"/>
    <col min="8966" max="8966" width="38.5703125" style="181" customWidth="1"/>
    <col min="8967" max="8967" width="17.85546875" style="181" customWidth="1"/>
    <col min="8968" max="8968" width="18" style="181" customWidth="1"/>
    <col min="8969" max="8969" width="17.85546875" style="181" customWidth="1"/>
    <col min="8970" max="8970" width="20" style="181" bestFit="1" customWidth="1"/>
    <col min="8971" max="8971" width="4" style="181" customWidth="1"/>
    <col min="8972" max="8972" width="8.5703125" style="181" customWidth="1"/>
    <col min="8973" max="8973" width="4" style="181" customWidth="1"/>
    <col min="8974" max="8974" width="17.42578125" style="181" customWidth="1"/>
    <col min="8975" max="8975" width="3.5703125" style="181" customWidth="1"/>
    <col min="8976" max="8976" width="18.85546875" style="181" customWidth="1"/>
    <col min="8977" max="9217" width="9.140625" style="181"/>
    <col min="9218" max="9218" width="14.28515625" style="181" customWidth="1"/>
    <col min="9219" max="9219" width="10.7109375" style="181" customWidth="1"/>
    <col min="9220" max="9220" width="11.7109375" style="181" customWidth="1"/>
    <col min="9221" max="9221" width="12" style="181" customWidth="1"/>
    <col min="9222" max="9222" width="38.5703125" style="181" customWidth="1"/>
    <col min="9223" max="9223" width="17.85546875" style="181" customWidth="1"/>
    <col min="9224" max="9224" width="18" style="181" customWidth="1"/>
    <col min="9225" max="9225" width="17.85546875" style="181" customWidth="1"/>
    <col min="9226" max="9226" width="20" style="181" bestFit="1" customWidth="1"/>
    <col min="9227" max="9227" width="4" style="181" customWidth="1"/>
    <col min="9228" max="9228" width="8.5703125" style="181" customWidth="1"/>
    <col min="9229" max="9229" width="4" style="181" customWidth="1"/>
    <col min="9230" max="9230" width="17.42578125" style="181" customWidth="1"/>
    <col min="9231" max="9231" width="3.5703125" style="181" customWidth="1"/>
    <col min="9232" max="9232" width="18.85546875" style="181" customWidth="1"/>
    <col min="9233" max="9473" width="9.140625" style="181"/>
    <col min="9474" max="9474" width="14.28515625" style="181" customWidth="1"/>
    <col min="9475" max="9475" width="10.7109375" style="181" customWidth="1"/>
    <col min="9476" max="9476" width="11.7109375" style="181" customWidth="1"/>
    <col min="9477" max="9477" width="12" style="181" customWidth="1"/>
    <col min="9478" max="9478" width="38.5703125" style="181" customWidth="1"/>
    <col min="9479" max="9479" width="17.85546875" style="181" customWidth="1"/>
    <col min="9480" max="9480" width="18" style="181" customWidth="1"/>
    <col min="9481" max="9481" width="17.85546875" style="181" customWidth="1"/>
    <col min="9482" max="9482" width="20" style="181" bestFit="1" customWidth="1"/>
    <col min="9483" max="9483" width="4" style="181" customWidth="1"/>
    <col min="9484" max="9484" width="8.5703125" style="181" customWidth="1"/>
    <col min="9485" max="9485" width="4" style="181" customWidth="1"/>
    <col min="9486" max="9486" width="17.42578125" style="181" customWidth="1"/>
    <col min="9487" max="9487" width="3.5703125" style="181" customWidth="1"/>
    <col min="9488" max="9488" width="18.85546875" style="181" customWidth="1"/>
    <col min="9489" max="9729" width="9.140625" style="181"/>
    <col min="9730" max="9730" width="14.28515625" style="181" customWidth="1"/>
    <col min="9731" max="9731" width="10.7109375" style="181" customWidth="1"/>
    <col min="9732" max="9732" width="11.7109375" style="181" customWidth="1"/>
    <col min="9733" max="9733" width="12" style="181" customWidth="1"/>
    <col min="9734" max="9734" width="38.5703125" style="181" customWidth="1"/>
    <col min="9735" max="9735" width="17.85546875" style="181" customWidth="1"/>
    <col min="9736" max="9736" width="18" style="181" customWidth="1"/>
    <col min="9737" max="9737" width="17.85546875" style="181" customWidth="1"/>
    <col min="9738" max="9738" width="20" style="181" bestFit="1" customWidth="1"/>
    <col min="9739" max="9739" width="4" style="181" customWidth="1"/>
    <col min="9740" max="9740" width="8.5703125" style="181" customWidth="1"/>
    <col min="9741" max="9741" width="4" style="181" customWidth="1"/>
    <col min="9742" max="9742" width="17.42578125" style="181" customWidth="1"/>
    <col min="9743" max="9743" width="3.5703125" style="181" customWidth="1"/>
    <col min="9744" max="9744" width="18.85546875" style="181" customWidth="1"/>
    <col min="9745" max="9985" width="9.140625" style="181"/>
    <col min="9986" max="9986" width="14.28515625" style="181" customWidth="1"/>
    <col min="9987" max="9987" width="10.7109375" style="181" customWidth="1"/>
    <col min="9988" max="9988" width="11.7109375" style="181" customWidth="1"/>
    <col min="9989" max="9989" width="12" style="181" customWidth="1"/>
    <col min="9990" max="9990" width="38.5703125" style="181" customWidth="1"/>
    <col min="9991" max="9991" width="17.85546875" style="181" customWidth="1"/>
    <col min="9992" max="9992" width="18" style="181" customWidth="1"/>
    <col min="9993" max="9993" width="17.85546875" style="181" customWidth="1"/>
    <col min="9994" max="9994" width="20" style="181" bestFit="1" customWidth="1"/>
    <col min="9995" max="9995" width="4" style="181" customWidth="1"/>
    <col min="9996" max="9996" width="8.5703125" style="181" customWidth="1"/>
    <col min="9997" max="9997" width="4" style="181" customWidth="1"/>
    <col min="9998" max="9998" width="17.42578125" style="181" customWidth="1"/>
    <col min="9999" max="9999" width="3.5703125" style="181" customWidth="1"/>
    <col min="10000" max="10000" width="18.85546875" style="181" customWidth="1"/>
    <col min="10001" max="10241" width="9.140625" style="181"/>
    <col min="10242" max="10242" width="14.28515625" style="181" customWidth="1"/>
    <col min="10243" max="10243" width="10.7109375" style="181" customWidth="1"/>
    <col min="10244" max="10244" width="11.7109375" style="181" customWidth="1"/>
    <col min="10245" max="10245" width="12" style="181" customWidth="1"/>
    <col min="10246" max="10246" width="38.5703125" style="181" customWidth="1"/>
    <col min="10247" max="10247" width="17.85546875" style="181" customWidth="1"/>
    <col min="10248" max="10248" width="18" style="181" customWidth="1"/>
    <col min="10249" max="10249" width="17.85546875" style="181" customWidth="1"/>
    <col min="10250" max="10250" width="20" style="181" bestFit="1" customWidth="1"/>
    <col min="10251" max="10251" width="4" style="181" customWidth="1"/>
    <col min="10252" max="10252" width="8.5703125" style="181" customWidth="1"/>
    <col min="10253" max="10253" width="4" style="181" customWidth="1"/>
    <col min="10254" max="10254" width="17.42578125" style="181" customWidth="1"/>
    <col min="10255" max="10255" width="3.5703125" style="181" customWidth="1"/>
    <col min="10256" max="10256" width="18.85546875" style="181" customWidth="1"/>
    <col min="10257" max="10497" width="9.140625" style="181"/>
    <col min="10498" max="10498" width="14.28515625" style="181" customWidth="1"/>
    <col min="10499" max="10499" width="10.7109375" style="181" customWidth="1"/>
    <col min="10500" max="10500" width="11.7109375" style="181" customWidth="1"/>
    <col min="10501" max="10501" width="12" style="181" customWidth="1"/>
    <col min="10502" max="10502" width="38.5703125" style="181" customWidth="1"/>
    <col min="10503" max="10503" width="17.85546875" style="181" customWidth="1"/>
    <col min="10504" max="10504" width="18" style="181" customWidth="1"/>
    <col min="10505" max="10505" width="17.85546875" style="181" customWidth="1"/>
    <col min="10506" max="10506" width="20" style="181" bestFit="1" customWidth="1"/>
    <col min="10507" max="10507" width="4" style="181" customWidth="1"/>
    <col min="10508" max="10508" width="8.5703125" style="181" customWidth="1"/>
    <col min="10509" max="10509" width="4" style="181" customWidth="1"/>
    <col min="10510" max="10510" width="17.42578125" style="181" customWidth="1"/>
    <col min="10511" max="10511" width="3.5703125" style="181" customWidth="1"/>
    <col min="10512" max="10512" width="18.85546875" style="181" customWidth="1"/>
    <col min="10513" max="10753" width="9.140625" style="181"/>
    <col min="10754" max="10754" width="14.28515625" style="181" customWidth="1"/>
    <col min="10755" max="10755" width="10.7109375" style="181" customWidth="1"/>
    <col min="10756" max="10756" width="11.7109375" style="181" customWidth="1"/>
    <col min="10757" max="10757" width="12" style="181" customWidth="1"/>
    <col min="10758" max="10758" width="38.5703125" style="181" customWidth="1"/>
    <col min="10759" max="10759" width="17.85546875" style="181" customWidth="1"/>
    <col min="10760" max="10760" width="18" style="181" customWidth="1"/>
    <col min="10761" max="10761" width="17.85546875" style="181" customWidth="1"/>
    <col min="10762" max="10762" width="20" style="181" bestFit="1" customWidth="1"/>
    <col min="10763" max="10763" width="4" style="181" customWidth="1"/>
    <col min="10764" max="10764" width="8.5703125" style="181" customWidth="1"/>
    <col min="10765" max="10765" width="4" style="181" customWidth="1"/>
    <col min="10766" max="10766" width="17.42578125" style="181" customWidth="1"/>
    <col min="10767" max="10767" width="3.5703125" style="181" customWidth="1"/>
    <col min="10768" max="10768" width="18.85546875" style="181" customWidth="1"/>
    <col min="10769" max="11009" width="9.140625" style="181"/>
    <col min="11010" max="11010" width="14.28515625" style="181" customWidth="1"/>
    <col min="11011" max="11011" width="10.7109375" style="181" customWidth="1"/>
    <col min="11012" max="11012" width="11.7109375" style="181" customWidth="1"/>
    <col min="11013" max="11013" width="12" style="181" customWidth="1"/>
    <col min="11014" max="11014" width="38.5703125" style="181" customWidth="1"/>
    <col min="11015" max="11015" width="17.85546875" style="181" customWidth="1"/>
    <col min="11016" max="11016" width="18" style="181" customWidth="1"/>
    <col min="11017" max="11017" width="17.85546875" style="181" customWidth="1"/>
    <col min="11018" max="11018" width="20" style="181" bestFit="1" customWidth="1"/>
    <col min="11019" max="11019" width="4" style="181" customWidth="1"/>
    <col min="11020" max="11020" width="8.5703125" style="181" customWidth="1"/>
    <col min="11021" max="11021" width="4" style="181" customWidth="1"/>
    <col min="11022" max="11022" width="17.42578125" style="181" customWidth="1"/>
    <col min="11023" max="11023" width="3.5703125" style="181" customWidth="1"/>
    <col min="11024" max="11024" width="18.85546875" style="181" customWidth="1"/>
    <col min="11025" max="11265" width="9.140625" style="181"/>
    <col min="11266" max="11266" width="14.28515625" style="181" customWidth="1"/>
    <col min="11267" max="11267" width="10.7109375" style="181" customWidth="1"/>
    <col min="11268" max="11268" width="11.7109375" style="181" customWidth="1"/>
    <col min="11269" max="11269" width="12" style="181" customWidth="1"/>
    <col min="11270" max="11270" width="38.5703125" style="181" customWidth="1"/>
    <col min="11271" max="11271" width="17.85546875" style="181" customWidth="1"/>
    <col min="11272" max="11272" width="18" style="181" customWidth="1"/>
    <col min="11273" max="11273" width="17.85546875" style="181" customWidth="1"/>
    <col min="11274" max="11274" width="20" style="181" bestFit="1" customWidth="1"/>
    <col min="11275" max="11275" width="4" style="181" customWidth="1"/>
    <col min="11276" max="11276" width="8.5703125" style="181" customWidth="1"/>
    <col min="11277" max="11277" width="4" style="181" customWidth="1"/>
    <col min="11278" max="11278" width="17.42578125" style="181" customWidth="1"/>
    <col min="11279" max="11279" width="3.5703125" style="181" customWidth="1"/>
    <col min="11280" max="11280" width="18.85546875" style="181" customWidth="1"/>
    <col min="11281" max="11521" width="9.140625" style="181"/>
    <col min="11522" max="11522" width="14.28515625" style="181" customWidth="1"/>
    <col min="11523" max="11523" width="10.7109375" style="181" customWidth="1"/>
    <col min="11524" max="11524" width="11.7109375" style="181" customWidth="1"/>
    <col min="11525" max="11525" width="12" style="181" customWidth="1"/>
    <col min="11526" max="11526" width="38.5703125" style="181" customWidth="1"/>
    <col min="11527" max="11527" width="17.85546875" style="181" customWidth="1"/>
    <col min="11528" max="11528" width="18" style="181" customWidth="1"/>
    <col min="11529" max="11529" width="17.85546875" style="181" customWidth="1"/>
    <col min="11530" max="11530" width="20" style="181" bestFit="1" customWidth="1"/>
    <col min="11531" max="11531" width="4" style="181" customWidth="1"/>
    <col min="11532" max="11532" width="8.5703125" style="181" customWidth="1"/>
    <col min="11533" max="11533" width="4" style="181" customWidth="1"/>
    <col min="11534" max="11534" width="17.42578125" style="181" customWidth="1"/>
    <col min="11535" max="11535" width="3.5703125" style="181" customWidth="1"/>
    <col min="11536" max="11536" width="18.85546875" style="181" customWidth="1"/>
    <col min="11537" max="11777" width="9.140625" style="181"/>
    <col min="11778" max="11778" width="14.28515625" style="181" customWidth="1"/>
    <col min="11779" max="11779" width="10.7109375" style="181" customWidth="1"/>
    <col min="11780" max="11780" width="11.7109375" style="181" customWidth="1"/>
    <col min="11781" max="11781" width="12" style="181" customWidth="1"/>
    <col min="11782" max="11782" width="38.5703125" style="181" customWidth="1"/>
    <col min="11783" max="11783" width="17.85546875" style="181" customWidth="1"/>
    <col min="11784" max="11784" width="18" style="181" customWidth="1"/>
    <col min="11785" max="11785" width="17.85546875" style="181" customWidth="1"/>
    <col min="11786" max="11786" width="20" style="181" bestFit="1" customWidth="1"/>
    <col min="11787" max="11787" width="4" style="181" customWidth="1"/>
    <col min="11788" max="11788" width="8.5703125" style="181" customWidth="1"/>
    <col min="11789" max="11789" width="4" style="181" customWidth="1"/>
    <col min="11790" max="11790" width="17.42578125" style="181" customWidth="1"/>
    <col min="11791" max="11791" width="3.5703125" style="181" customWidth="1"/>
    <col min="11792" max="11792" width="18.85546875" style="181" customWidth="1"/>
    <col min="11793" max="12033" width="9.140625" style="181"/>
    <col min="12034" max="12034" width="14.28515625" style="181" customWidth="1"/>
    <col min="12035" max="12035" width="10.7109375" style="181" customWidth="1"/>
    <col min="12036" max="12036" width="11.7109375" style="181" customWidth="1"/>
    <col min="12037" max="12037" width="12" style="181" customWidth="1"/>
    <col min="12038" max="12038" width="38.5703125" style="181" customWidth="1"/>
    <col min="12039" max="12039" width="17.85546875" style="181" customWidth="1"/>
    <col min="12040" max="12040" width="18" style="181" customWidth="1"/>
    <col min="12041" max="12041" width="17.85546875" style="181" customWidth="1"/>
    <col min="12042" max="12042" width="20" style="181" bestFit="1" customWidth="1"/>
    <col min="12043" max="12043" width="4" style="181" customWidth="1"/>
    <col min="12044" max="12044" width="8.5703125" style="181" customWidth="1"/>
    <col min="12045" max="12045" width="4" style="181" customWidth="1"/>
    <col min="12046" max="12046" width="17.42578125" style="181" customWidth="1"/>
    <col min="12047" max="12047" width="3.5703125" style="181" customWidth="1"/>
    <col min="12048" max="12048" width="18.85546875" style="181" customWidth="1"/>
    <col min="12049" max="12289" width="9.140625" style="181"/>
    <col min="12290" max="12290" width="14.28515625" style="181" customWidth="1"/>
    <col min="12291" max="12291" width="10.7109375" style="181" customWidth="1"/>
    <col min="12292" max="12292" width="11.7109375" style="181" customWidth="1"/>
    <col min="12293" max="12293" width="12" style="181" customWidth="1"/>
    <col min="12294" max="12294" width="38.5703125" style="181" customWidth="1"/>
    <col min="12295" max="12295" width="17.85546875" style="181" customWidth="1"/>
    <col min="12296" max="12296" width="18" style="181" customWidth="1"/>
    <col min="12297" max="12297" width="17.85546875" style="181" customWidth="1"/>
    <col min="12298" max="12298" width="20" style="181" bestFit="1" customWidth="1"/>
    <col min="12299" max="12299" width="4" style="181" customWidth="1"/>
    <col min="12300" max="12300" width="8.5703125" style="181" customWidth="1"/>
    <col min="12301" max="12301" width="4" style="181" customWidth="1"/>
    <col min="12302" max="12302" width="17.42578125" style="181" customWidth="1"/>
    <col min="12303" max="12303" width="3.5703125" style="181" customWidth="1"/>
    <col min="12304" max="12304" width="18.85546875" style="181" customWidth="1"/>
    <col min="12305" max="12545" width="9.140625" style="181"/>
    <col min="12546" max="12546" width="14.28515625" style="181" customWidth="1"/>
    <col min="12547" max="12547" width="10.7109375" style="181" customWidth="1"/>
    <col min="12548" max="12548" width="11.7109375" style="181" customWidth="1"/>
    <col min="12549" max="12549" width="12" style="181" customWidth="1"/>
    <col min="12550" max="12550" width="38.5703125" style="181" customWidth="1"/>
    <col min="12551" max="12551" width="17.85546875" style="181" customWidth="1"/>
    <col min="12552" max="12552" width="18" style="181" customWidth="1"/>
    <col min="12553" max="12553" width="17.85546875" style="181" customWidth="1"/>
    <col min="12554" max="12554" width="20" style="181" bestFit="1" customWidth="1"/>
    <col min="12555" max="12555" width="4" style="181" customWidth="1"/>
    <col min="12556" max="12556" width="8.5703125" style="181" customWidth="1"/>
    <col min="12557" max="12557" width="4" style="181" customWidth="1"/>
    <col min="12558" max="12558" width="17.42578125" style="181" customWidth="1"/>
    <col min="12559" max="12559" width="3.5703125" style="181" customWidth="1"/>
    <col min="12560" max="12560" width="18.85546875" style="181" customWidth="1"/>
    <col min="12561" max="12801" width="9.140625" style="181"/>
    <col min="12802" max="12802" width="14.28515625" style="181" customWidth="1"/>
    <col min="12803" max="12803" width="10.7109375" style="181" customWidth="1"/>
    <col min="12804" max="12804" width="11.7109375" style="181" customWidth="1"/>
    <col min="12805" max="12805" width="12" style="181" customWidth="1"/>
    <col min="12806" max="12806" width="38.5703125" style="181" customWidth="1"/>
    <col min="12807" max="12807" width="17.85546875" style="181" customWidth="1"/>
    <col min="12808" max="12808" width="18" style="181" customWidth="1"/>
    <col min="12809" max="12809" width="17.85546875" style="181" customWidth="1"/>
    <col min="12810" max="12810" width="20" style="181" bestFit="1" customWidth="1"/>
    <col min="12811" max="12811" width="4" style="181" customWidth="1"/>
    <col min="12812" max="12812" width="8.5703125" style="181" customWidth="1"/>
    <col min="12813" max="12813" width="4" style="181" customWidth="1"/>
    <col min="12814" max="12814" width="17.42578125" style="181" customWidth="1"/>
    <col min="12815" max="12815" width="3.5703125" style="181" customWidth="1"/>
    <col min="12816" max="12816" width="18.85546875" style="181" customWidth="1"/>
    <col min="12817" max="13057" width="9.140625" style="181"/>
    <col min="13058" max="13058" width="14.28515625" style="181" customWidth="1"/>
    <col min="13059" max="13059" width="10.7109375" style="181" customWidth="1"/>
    <col min="13060" max="13060" width="11.7109375" style="181" customWidth="1"/>
    <col min="13061" max="13061" width="12" style="181" customWidth="1"/>
    <col min="13062" max="13062" width="38.5703125" style="181" customWidth="1"/>
    <col min="13063" max="13063" width="17.85546875" style="181" customWidth="1"/>
    <col min="13064" max="13064" width="18" style="181" customWidth="1"/>
    <col min="13065" max="13065" width="17.85546875" style="181" customWidth="1"/>
    <col min="13066" max="13066" width="20" style="181" bestFit="1" customWidth="1"/>
    <col min="13067" max="13067" width="4" style="181" customWidth="1"/>
    <col min="13068" max="13068" width="8.5703125" style="181" customWidth="1"/>
    <col min="13069" max="13069" width="4" style="181" customWidth="1"/>
    <col min="13070" max="13070" width="17.42578125" style="181" customWidth="1"/>
    <col min="13071" max="13071" width="3.5703125" style="181" customWidth="1"/>
    <col min="13072" max="13072" width="18.85546875" style="181" customWidth="1"/>
    <col min="13073" max="13313" width="9.140625" style="181"/>
    <col min="13314" max="13314" width="14.28515625" style="181" customWidth="1"/>
    <col min="13315" max="13315" width="10.7109375" style="181" customWidth="1"/>
    <col min="13316" max="13316" width="11.7109375" style="181" customWidth="1"/>
    <col min="13317" max="13317" width="12" style="181" customWidth="1"/>
    <col min="13318" max="13318" width="38.5703125" style="181" customWidth="1"/>
    <col min="13319" max="13319" width="17.85546875" style="181" customWidth="1"/>
    <col min="13320" max="13320" width="18" style="181" customWidth="1"/>
    <col min="13321" max="13321" width="17.85546875" style="181" customWidth="1"/>
    <col min="13322" max="13322" width="20" style="181" bestFit="1" customWidth="1"/>
    <col min="13323" max="13323" width="4" style="181" customWidth="1"/>
    <col min="13324" max="13324" width="8.5703125" style="181" customWidth="1"/>
    <col min="13325" max="13325" width="4" style="181" customWidth="1"/>
    <col min="13326" max="13326" width="17.42578125" style="181" customWidth="1"/>
    <col min="13327" max="13327" width="3.5703125" style="181" customWidth="1"/>
    <col min="13328" max="13328" width="18.85546875" style="181" customWidth="1"/>
    <col min="13329" max="13569" width="9.140625" style="181"/>
    <col min="13570" max="13570" width="14.28515625" style="181" customWidth="1"/>
    <col min="13571" max="13571" width="10.7109375" style="181" customWidth="1"/>
    <col min="13572" max="13572" width="11.7109375" style="181" customWidth="1"/>
    <col min="13573" max="13573" width="12" style="181" customWidth="1"/>
    <col min="13574" max="13574" width="38.5703125" style="181" customWidth="1"/>
    <col min="13575" max="13575" width="17.85546875" style="181" customWidth="1"/>
    <col min="13576" max="13576" width="18" style="181" customWidth="1"/>
    <col min="13577" max="13577" width="17.85546875" style="181" customWidth="1"/>
    <col min="13578" max="13578" width="20" style="181" bestFit="1" customWidth="1"/>
    <col min="13579" max="13579" width="4" style="181" customWidth="1"/>
    <col min="13580" max="13580" width="8.5703125" style="181" customWidth="1"/>
    <col min="13581" max="13581" width="4" style="181" customWidth="1"/>
    <col min="13582" max="13582" width="17.42578125" style="181" customWidth="1"/>
    <col min="13583" max="13583" width="3.5703125" style="181" customWidth="1"/>
    <col min="13584" max="13584" width="18.85546875" style="181" customWidth="1"/>
    <col min="13585" max="13825" width="9.140625" style="181"/>
    <col min="13826" max="13826" width="14.28515625" style="181" customWidth="1"/>
    <col min="13827" max="13827" width="10.7109375" style="181" customWidth="1"/>
    <col min="13828" max="13828" width="11.7109375" style="181" customWidth="1"/>
    <col min="13829" max="13829" width="12" style="181" customWidth="1"/>
    <col min="13830" max="13830" width="38.5703125" style="181" customWidth="1"/>
    <col min="13831" max="13831" width="17.85546875" style="181" customWidth="1"/>
    <col min="13832" max="13832" width="18" style="181" customWidth="1"/>
    <col min="13833" max="13833" width="17.85546875" style="181" customWidth="1"/>
    <col min="13834" max="13834" width="20" style="181" bestFit="1" customWidth="1"/>
    <col min="13835" max="13835" width="4" style="181" customWidth="1"/>
    <col min="13836" max="13836" width="8.5703125" style="181" customWidth="1"/>
    <col min="13837" max="13837" width="4" style="181" customWidth="1"/>
    <col min="13838" max="13838" width="17.42578125" style="181" customWidth="1"/>
    <col min="13839" max="13839" width="3.5703125" style="181" customWidth="1"/>
    <col min="13840" max="13840" width="18.85546875" style="181" customWidth="1"/>
    <col min="13841" max="14081" width="9.140625" style="181"/>
    <col min="14082" max="14082" width="14.28515625" style="181" customWidth="1"/>
    <col min="14083" max="14083" width="10.7109375" style="181" customWidth="1"/>
    <col min="14084" max="14084" width="11.7109375" style="181" customWidth="1"/>
    <col min="14085" max="14085" width="12" style="181" customWidth="1"/>
    <col min="14086" max="14086" width="38.5703125" style="181" customWidth="1"/>
    <col min="14087" max="14087" width="17.85546875" style="181" customWidth="1"/>
    <col min="14088" max="14088" width="18" style="181" customWidth="1"/>
    <col min="14089" max="14089" width="17.85546875" style="181" customWidth="1"/>
    <col min="14090" max="14090" width="20" style="181" bestFit="1" customWidth="1"/>
    <col min="14091" max="14091" width="4" style="181" customWidth="1"/>
    <col min="14092" max="14092" width="8.5703125" style="181" customWidth="1"/>
    <col min="14093" max="14093" width="4" style="181" customWidth="1"/>
    <col min="14094" max="14094" width="17.42578125" style="181" customWidth="1"/>
    <col min="14095" max="14095" width="3.5703125" style="181" customWidth="1"/>
    <col min="14096" max="14096" width="18.85546875" style="181" customWidth="1"/>
    <col min="14097" max="14337" width="9.140625" style="181"/>
    <col min="14338" max="14338" width="14.28515625" style="181" customWidth="1"/>
    <col min="14339" max="14339" width="10.7109375" style="181" customWidth="1"/>
    <col min="14340" max="14340" width="11.7109375" style="181" customWidth="1"/>
    <col min="14341" max="14341" width="12" style="181" customWidth="1"/>
    <col min="14342" max="14342" width="38.5703125" style="181" customWidth="1"/>
    <col min="14343" max="14343" width="17.85546875" style="181" customWidth="1"/>
    <col min="14344" max="14344" width="18" style="181" customWidth="1"/>
    <col min="14345" max="14345" width="17.85546875" style="181" customWidth="1"/>
    <col min="14346" max="14346" width="20" style="181" bestFit="1" customWidth="1"/>
    <col min="14347" max="14347" width="4" style="181" customWidth="1"/>
    <col min="14348" max="14348" width="8.5703125" style="181" customWidth="1"/>
    <col min="14349" max="14349" width="4" style="181" customWidth="1"/>
    <col min="14350" max="14350" width="17.42578125" style="181" customWidth="1"/>
    <col min="14351" max="14351" width="3.5703125" style="181" customWidth="1"/>
    <col min="14352" max="14352" width="18.85546875" style="181" customWidth="1"/>
    <col min="14353" max="14593" width="9.140625" style="181"/>
    <col min="14594" max="14594" width="14.28515625" style="181" customWidth="1"/>
    <col min="14595" max="14595" width="10.7109375" style="181" customWidth="1"/>
    <col min="14596" max="14596" width="11.7109375" style="181" customWidth="1"/>
    <col min="14597" max="14597" width="12" style="181" customWidth="1"/>
    <col min="14598" max="14598" width="38.5703125" style="181" customWidth="1"/>
    <col min="14599" max="14599" width="17.85546875" style="181" customWidth="1"/>
    <col min="14600" max="14600" width="18" style="181" customWidth="1"/>
    <col min="14601" max="14601" width="17.85546875" style="181" customWidth="1"/>
    <col min="14602" max="14602" width="20" style="181" bestFit="1" customWidth="1"/>
    <col min="14603" max="14603" width="4" style="181" customWidth="1"/>
    <col min="14604" max="14604" width="8.5703125" style="181" customWidth="1"/>
    <col min="14605" max="14605" width="4" style="181" customWidth="1"/>
    <col min="14606" max="14606" width="17.42578125" style="181" customWidth="1"/>
    <col min="14607" max="14607" width="3.5703125" style="181" customWidth="1"/>
    <col min="14608" max="14608" width="18.85546875" style="181" customWidth="1"/>
    <col min="14609" max="14849" width="9.140625" style="181"/>
    <col min="14850" max="14850" width="14.28515625" style="181" customWidth="1"/>
    <col min="14851" max="14851" width="10.7109375" style="181" customWidth="1"/>
    <col min="14852" max="14852" width="11.7109375" style="181" customWidth="1"/>
    <col min="14853" max="14853" width="12" style="181" customWidth="1"/>
    <col min="14854" max="14854" width="38.5703125" style="181" customWidth="1"/>
    <col min="14855" max="14855" width="17.85546875" style="181" customWidth="1"/>
    <col min="14856" max="14856" width="18" style="181" customWidth="1"/>
    <col min="14857" max="14857" width="17.85546875" style="181" customWidth="1"/>
    <col min="14858" max="14858" width="20" style="181" bestFit="1" customWidth="1"/>
    <col min="14859" max="14859" width="4" style="181" customWidth="1"/>
    <col min="14860" max="14860" width="8.5703125" style="181" customWidth="1"/>
    <col min="14861" max="14861" width="4" style="181" customWidth="1"/>
    <col min="14862" max="14862" width="17.42578125" style="181" customWidth="1"/>
    <col min="14863" max="14863" width="3.5703125" style="181" customWidth="1"/>
    <col min="14864" max="14864" width="18.85546875" style="181" customWidth="1"/>
    <col min="14865" max="15105" width="9.140625" style="181"/>
    <col min="15106" max="15106" width="14.28515625" style="181" customWidth="1"/>
    <col min="15107" max="15107" width="10.7109375" style="181" customWidth="1"/>
    <col min="15108" max="15108" width="11.7109375" style="181" customWidth="1"/>
    <col min="15109" max="15109" width="12" style="181" customWidth="1"/>
    <col min="15110" max="15110" width="38.5703125" style="181" customWidth="1"/>
    <col min="15111" max="15111" width="17.85546875" style="181" customWidth="1"/>
    <col min="15112" max="15112" width="18" style="181" customWidth="1"/>
    <col min="15113" max="15113" width="17.85546875" style="181" customWidth="1"/>
    <col min="15114" max="15114" width="20" style="181" bestFit="1" customWidth="1"/>
    <col min="15115" max="15115" width="4" style="181" customWidth="1"/>
    <col min="15116" max="15116" width="8.5703125" style="181" customWidth="1"/>
    <col min="15117" max="15117" width="4" style="181" customWidth="1"/>
    <col min="15118" max="15118" width="17.42578125" style="181" customWidth="1"/>
    <col min="15119" max="15119" width="3.5703125" style="181" customWidth="1"/>
    <col min="15120" max="15120" width="18.85546875" style="181" customWidth="1"/>
    <col min="15121" max="15361" width="9.140625" style="181"/>
    <col min="15362" max="15362" width="14.28515625" style="181" customWidth="1"/>
    <col min="15363" max="15363" width="10.7109375" style="181" customWidth="1"/>
    <col min="15364" max="15364" width="11.7109375" style="181" customWidth="1"/>
    <col min="15365" max="15365" width="12" style="181" customWidth="1"/>
    <col min="15366" max="15366" width="38.5703125" style="181" customWidth="1"/>
    <col min="15367" max="15367" width="17.85546875" style="181" customWidth="1"/>
    <col min="15368" max="15368" width="18" style="181" customWidth="1"/>
    <col min="15369" max="15369" width="17.85546875" style="181" customWidth="1"/>
    <col min="15370" max="15370" width="20" style="181" bestFit="1" customWidth="1"/>
    <col min="15371" max="15371" width="4" style="181" customWidth="1"/>
    <col min="15372" max="15372" width="8.5703125" style="181" customWidth="1"/>
    <col min="15373" max="15373" width="4" style="181" customWidth="1"/>
    <col min="15374" max="15374" width="17.42578125" style="181" customWidth="1"/>
    <col min="15375" max="15375" width="3.5703125" style="181" customWidth="1"/>
    <col min="15376" max="15376" width="18.85546875" style="181" customWidth="1"/>
    <col min="15377" max="15617" width="9.140625" style="181"/>
    <col min="15618" max="15618" width="14.28515625" style="181" customWidth="1"/>
    <col min="15619" max="15619" width="10.7109375" style="181" customWidth="1"/>
    <col min="15620" max="15620" width="11.7109375" style="181" customWidth="1"/>
    <col min="15621" max="15621" width="12" style="181" customWidth="1"/>
    <col min="15622" max="15622" width="38.5703125" style="181" customWidth="1"/>
    <col min="15623" max="15623" width="17.85546875" style="181" customWidth="1"/>
    <col min="15624" max="15624" width="18" style="181" customWidth="1"/>
    <col min="15625" max="15625" width="17.85546875" style="181" customWidth="1"/>
    <col min="15626" max="15626" width="20" style="181" bestFit="1" customWidth="1"/>
    <col min="15627" max="15627" width="4" style="181" customWidth="1"/>
    <col min="15628" max="15628" width="8.5703125" style="181" customWidth="1"/>
    <col min="15629" max="15629" width="4" style="181" customWidth="1"/>
    <col min="15630" max="15630" width="17.42578125" style="181" customWidth="1"/>
    <col min="15631" max="15631" width="3.5703125" style="181" customWidth="1"/>
    <col min="15632" max="15632" width="18.85546875" style="181" customWidth="1"/>
    <col min="15633" max="15873" width="9.140625" style="181"/>
    <col min="15874" max="15874" width="14.28515625" style="181" customWidth="1"/>
    <col min="15875" max="15875" width="10.7109375" style="181" customWidth="1"/>
    <col min="15876" max="15876" width="11.7109375" style="181" customWidth="1"/>
    <col min="15877" max="15877" width="12" style="181" customWidth="1"/>
    <col min="15878" max="15878" width="38.5703125" style="181" customWidth="1"/>
    <col min="15879" max="15879" width="17.85546875" style="181" customWidth="1"/>
    <col min="15880" max="15880" width="18" style="181" customWidth="1"/>
    <col min="15881" max="15881" width="17.85546875" style="181" customWidth="1"/>
    <col min="15882" max="15882" width="20" style="181" bestFit="1" customWidth="1"/>
    <col min="15883" max="15883" width="4" style="181" customWidth="1"/>
    <col min="15884" max="15884" width="8.5703125" style="181" customWidth="1"/>
    <col min="15885" max="15885" width="4" style="181" customWidth="1"/>
    <col min="15886" max="15886" width="17.42578125" style="181" customWidth="1"/>
    <col min="15887" max="15887" width="3.5703125" style="181" customWidth="1"/>
    <col min="15888" max="15888" width="18.85546875" style="181" customWidth="1"/>
    <col min="15889" max="16129" width="9.140625" style="181"/>
    <col min="16130" max="16130" width="14.28515625" style="181" customWidth="1"/>
    <col min="16131" max="16131" width="10.7109375" style="181" customWidth="1"/>
    <col min="16132" max="16132" width="11.7109375" style="181" customWidth="1"/>
    <col min="16133" max="16133" width="12" style="181" customWidth="1"/>
    <col min="16134" max="16134" width="38.5703125" style="181" customWidth="1"/>
    <col min="16135" max="16135" width="17.85546875" style="181" customWidth="1"/>
    <col min="16136" max="16136" width="18" style="181" customWidth="1"/>
    <col min="16137" max="16137" width="17.85546875" style="181" customWidth="1"/>
    <col min="16138" max="16138" width="20" style="181" bestFit="1" customWidth="1"/>
    <col min="16139" max="16139" width="4" style="181" customWidth="1"/>
    <col min="16140" max="16140" width="8.5703125" style="181" customWidth="1"/>
    <col min="16141" max="16141" width="4" style="181" customWidth="1"/>
    <col min="16142" max="16142" width="17.42578125" style="181" customWidth="1"/>
    <col min="16143" max="16143" width="3.5703125" style="181" customWidth="1"/>
    <col min="16144" max="16144" width="18.85546875" style="181" customWidth="1"/>
    <col min="16145" max="16384" width="9.140625" style="181"/>
  </cols>
  <sheetData>
    <row r="2" spans="2:18" ht="22.5">
      <c r="B2" s="1212" t="s">
        <v>133</v>
      </c>
      <c r="C2" s="1212"/>
      <c r="D2" s="1212"/>
      <c r="E2" s="1212"/>
      <c r="F2" s="1212"/>
      <c r="G2" s="1212"/>
      <c r="H2" s="1212"/>
      <c r="I2" s="1212"/>
      <c r="J2" s="1212"/>
      <c r="K2" s="1212"/>
      <c r="L2" s="1212"/>
      <c r="M2" s="1212"/>
      <c r="N2" s="1212"/>
      <c r="O2" s="1212"/>
      <c r="P2" s="1212"/>
      <c r="Q2" s="1212"/>
      <c r="R2" s="1212"/>
    </row>
    <row r="3" spans="2:18" ht="15.75">
      <c r="B3" s="1242" t="s">
        <v>737</v>
      </c>
      <c r="C3" s="1242"/>
      <c r="D3" s="1242"/>
      <c r="E3" s="1242"/>
      <c r="F3" s="1242"/>
      <c r="G3" s="1242"/>
      <c r="H3" s="1242"/>
      <c r="I3" s="1242"/>
      <c r="J3" s="1242"/>
      <c r="K3" s="1242"/>
      <c r="L3" s="1242"/>
      <c r="M3" s="1242"/>
      <c r="N3" s="1242"/>
      <c r="O3" s="1242"/>
      <c r="P3" s="1242"/>
      <c r="Q3" s="1242"/>
      <c r="R3" s="1242"/>
    </row>
    <row r="4" spans="2:18">
      <c r="B4" s="186"/>
      <c r="C4" s="187"/>
      <c r="D4" s="189"/>
      <c r="E4" s="189"/>
      <c r="F4" s="188"/>
      <c r="G4" s="1249" t="s">
        <v>742</v>
      </c>
      <c r="H4" s="1249"/>
      <c r="I4" s="1249"/>
      <c r="J4" s="1249"/>
      <c r="K4" s="1249"/>
      <c r="L4" s="188"/>
    </row>
    <row r="5" spans="2:18" ht="15.75" thickBot="1">
      <c r="B5" s="1270" t="s">
        <v>285</v>
      </c>
      <c r="C5" s="1270"/>
      <c r="D5" s="1270"/>
      <c r="E5" s="1270"/>
      <c r="F5" s="1270"/>
      <c r="G5" s="1270"/>
      <c r="H5" s="1270"/>
      <c r="I5" s="1270"/>
      <c r="J5" s="1270"/>
      <c r="K5" s="1270"/>
      <c r="L5" s="1270"/>
      <c r="M5" s="1270"/>
      <c r="N5" s="1270"/>
      <c r="O5" s="1270"/>
      <c r="P5" s="1270"/>
      <c r="Q5" s="1270"/>
      <c r="R5" s="1270"/>
    </row>
    <row r="6" spans="2:18" s="182" customFormat="1" ht="13.5" customHeight="1" thickBot="1">
      <c r="B6" s="1215" t="s">
        <v>275</v>
      </c>
      <c r="C6" s="1215" t="s">
        <v>358</v>
      </c>
      <c r="D6" s="1215" t="s">
        <v>223</v>
      </c>
      <c r="E6" s="1215" t="s">
        <v>301</v>
      </c>
      <c r="F6" s="1215" t="s">
        <v>301</v>
      </c>
      <c r="G6" s="1245" t="s">
        <v>749</v>
      </c>
      <c r="H6" s="1221" t="s">
        <v>294</v>
      </c>
      <c r="I6" s="1223" t="s">
        <v>356</v>
      </c>
      <c r="J6" s="1219"/>
      <c r="K6" s="1224"/>
      <c r="L6" s="1218" t="s">
        <v>357</v>
      </c>
      <c r="M6" s="1219"/>
      <c r="N6" s="1220"/>
      <c r="O6" s="190"/>
      <c r="P6" s="1215" t="s">
        <v>355</v>
      </c>
      <c r="R6" s="1215" t="s">
        <v>296</v>
      </c>
    </row>
    <row r="7" spans="2:18" s="182" customFormat="1" ht="13.5" thickBot="1">
      <c r="B7" s="1216"/>
      <c r="C7" s="1216"/>
      <c r="D7" s="1216"/>
      <c r="E7" s="1216"/>
      <c r="F7" s="1216"/>
      <c r="G7" s="1245"/>
      <c r="H7" s="1222"/>
      <c r="I7" s="284" t="s">
        <v>136</v>
      </c>
      <c r="J7" s="284" t="s">
        <v>100</v>
      </c>
      <c r="K7" s="304" t="s">
        <v>137</v>
      </c>
      <c r="L7" s="463" t="s">
        <v>136</v>
      </c>
      <c r="M7" s="284" t="s">
        <v>100</v>
      </c>
      <c r="N7" s="284" t="s">
        <v>137</v>
      </c>
      <c r="P7" s="1216"/>
      <c r="R7" s="1216"/>
    </row>
    <row r="8" spans="2:18" s="182" customFormat="1" ht="13.5" thickBot="1">
      <c r="B8" s="1225"/>
      <c r="C8" s="1225"/>
      <c r="D8" s="1225"/>
      <c r="E8" s="1225"/>
      <c r="F8" s="1216"/>
      <c r="G8" s="1245"/>
      <c r="H8" s="288" t="s">
        <v>293</v>
      </c>
      <c r="I8" s="305" t="s">
        <v>293</v>
      </c>
      <c r="J8" s="305" t="s">
        <v>293</v>
      </c>
      <c r="K8" s="305" t="s">
        <v>293</v>
      </c>
      <c r="L8" s="301" t="s">
        <v>293</v>
      </c>
      <c r="M8" s="288" t="s">
        <v>293</v>
      </c>
      <c r="N8" s="288" t="s">
        <v>293</v>
      </c>
      <c r="O8" s="281"/>
      <c r="P8" s="1217"/>
      <c r="R8" s="1217"/>
    </row>
    <row r="9" spans="2:18" s="183" customFormat="1" ht="20.100000000000001" customHeight="1">
      <c r="B9" s="272">
        <v>69</v>
      </c>
      <c r="C9" s="495">
        <v>1</v>
      </c>
      <c r="D9" s="604">
        <v>1</v>
      </c>
      <c r="E9" s="598"/>
      <c r="F9" s="599"/>
      <c r="G9" s="477" t="s">
        <v>441</v>
      </c>
      <c r="H9" s="497">
        <v>925160</v>
      </c>
      <c r="I9" s="1055">
        <v>0</v>
      </c>
      <c r="J9" s="1055">
        <v>0</v>
      </c>
      <c r="K9" s="1055">
        <f>SUM(I9:J9)</f>
        <v>0</v>
      </c>
      <c r="L9" s="1055">
        <v>0</v>
      </c>
      <c r="M9" s="1055">
        <v>0</v>
      </c>
      <c r="N9" s="1056">
        <f>SUM(L9:M9)</f>
        <v>0</v>
      </c>
      <c r="O9" s="281"/>
      <c r="P9" s="584">
        <v>17</v>
      </c>
      <c r="R9" s="282"/>
    </row>
    <row r="10" spans="2:18" s="183" customFormat="1" ht="19.5" customHeight="1">
      <c r="B10" s="272"/>
      <c r="C10" s="276"/>
      <c r="D10" s="498"/>
      <c r="E10" s="276"/>
      <c r="F10" s="276"/>
      <c r="G10" s="474" t="s">
        <v>442</v>
      </c>
      <c r="H10" s="481"/>
      <c r="I10" s="273"/>
      <c r="J10" s="273"/>
      <c r="K10" s="273"/>
      <c r="L10" s="481"/>
      <c r="M10" s="481"/>
      <c r="N10" s="280">
        <f t="shared" ref="N10:N15" si="0">SUM(L10:M10)</f>
        <v>0</v>
      </c>
      <c r="O10" s="281"/>
      <c r="P10" s="584"/>
      <c r="R10" s="282"/>
    </row>
    <row r="11" spans="2:18" s="183" customFormat="1" ht="20.100000000000001" customHeight="1">
      <c r="B11" s="272">
        <v>70</v>
      </c>
      <c r="C11" s="289">
        <v>0</v>
      </c>
      <c r="D11" s="495">
        <v>0</v>
      </c>
      <c r="E11" s="276"/>
      <c r="F11" s="276">
        <v>1</v>
      </c>
      <c r="G11" s="273" t="s">
        <v>632</v>
      </c>
      <c r="H11" s="481"/>
      <c r="I11" s="534">
        <v>0</v>
      </c>
      <c r="J11" s="534">
        <v>0</v>
      </c>
      <c r="K11" s="534">
        <f t="shared" ref="K11" si="1">SUM(I11:J11)</f>
        <v>0</v>
      </c>
      <c r="L11" s="534">
        <v>310990</v>
      </c>
      <c r="M11" s="534">
        <v>338050</v>
      </c>
      <c r="N11" s="522">
        <f t="shared" ref="N11" si="2">SUM(L11:M11)</f>
        <v>649040</v>
      </c>
      <c r="O11" s="281"/>
      <c r="P11" s="584">
        <v>9</v>
      </c>
      <c r="R11" s="282"/>
    </row>
    <row r="12" spans="2:18" ht="20.100000000000001" customHeight="1">
      <c r="B12" s="272">
        <v>71</v>
      </c>
      <c r="C12" s="480">
        <v>1</v>
      </c>
      <c r="D12" s="601">
        <v>0</v>
      </c>
      <c r="E12" s="276"/>
      <c r="F12" s="600">
        <v>0</v>
      </c>
      <c r="G12" s="273" t="s">
        <v>631</v>
      </c>
      <c r="H12" s="481"/>
      <c r="I12" s="1053">
        <v>195900</v>
      </c>
      <c r="J12" s="1052">
        <v>212940</v>
      </c>
      <c r="K12" s="1054">
        <f t="shared" ref="K12" si="3">SUM(I12:J12)</f>
        <v>408840</v>
      </c>
      <c r="L12" s="481"/>
      <c r="M12" s="481"/>
      <c r="N12" s="280">
        <f t="shared" si="0"/>
        <v>0</v>
      </c>
      <c r="O12" s="281"/>
      <c r="P12" s="584">
        <v>7</v>
      </c>
      <c r="Q12" s="183"/>
      <c r="R12" s="282"/>
    </row>
    <row r="13" spans="2:18" ht="20.100000000000001" customHeight="1">
      <c r="B13" s="272">
        <v>72</v>
      </c>
      <c r="C13" s="289">
        <v>0</v>
      </c>
      <c r="D13" s="495">
        <v>2</v>
      </c>
      <c r="E13" s="276"/>
      <c r="F13" s="276"/>
      <c r="G13" s="273" t="s">
        <v>443</v>
      </c>
      <c r="H13" s="481">
        <f>411660*2</f>
        <v>823320</v>
      </c>
      <c r="I13" s="522"/>
      <c r="J13" s="522"/>
      <c r="K13" s="523"/>
      <c r="L13" s="522"/>
      <c r="M13" s="522"/>
      <c r="N13" s="522"/>
      <c r="O13" s="281"/>
      <c r="P13" s="584">
        <v>4</v>
      </c>
      <c r="Q13" s="183"/>
      <c r="R13" s="282"/>
    </row>
    <row r="14" spans="2:18" s="183" customFormat="1" ht="20.100000000000001" customHeight="1">
      <c r="B14" s="272"/>
      <c r="C14" s="276"/>
      <c r="D14" s="490"/>
      <c r="E14" s="276"/>
      <c r="F14" s="276"/>
      <c r="G14" s="474" t="s">
        <v>444</v>
      </c>
      <c r="H14" s="481"/>
      <c r="I14" s="273"/>
      <c r="J14" s="273"/>
      <c r="K14" s="273"/>
      <c r="L14" s="481"/>
      <c r="M14" s="481"/>
      <c r="N14" s="280">
        <f t="shared" si="0"/>
        <v>0</v>
      </c>
      <c r="O14" s="281"/>
      <c r="P14" s="584"/>
      <c r="R14" s="282"/>
    </row>
    <row r="15" spans="2:18" s="183" customFormat="1" ht="20.100000000000001" customHeight="1">
      <c r="B15" s="272">
        <v>73</v>
      </c>
      <c r="C15" s="289">
        <v>0</v>
      </c>
      <c r="D15" s="489">
        <v>1</v>
      </c>
      <c r="E15" s="276"/>
      <c r="F15" s="986">
        <v>1</v>
      </c>
      <c r="G15" s="273" t="s">
        <v>445</v>
      </c>
      <c r="H15" s="481">
        <v>466280</v>
      </c>
      <c r="I15" s="273"/>
      <c r="J15" s="273"/>
      <c r="K15" s="273"/>
      <c r="L15" s="534">
        <v>310990</v>
      </c>
      <c r="M15" s="534">
        <v>338050</v>
      </c>
      <c r="N15" s="522">
        <f t="shared" si="0"/>
        <v>649040</v>
      </c>
      <c r="O15" s="281"/>
      <c r="P15" s="584">
        <v>9</v>
      </c>
      <c r="R15" s="282"/>
    </row>
    <row r="16" spans="2:18" s="183" customFormat="1" ht="20.100000000000001" customHeight="1">
      <c r="B16" s="272">
        <v>74</v>
      </c>
      <c r="C16" s="289">
        <v>0</v>
      </c>
      <c r="D16" s="489">
        <v>1</v>
      </c>
      <c r="E16" s="276"/>
      <c r="F16" s="986">
        <v>1</v>
      </c>
      <c r="G16" s="273" t="s">
        <v>630</v>
      </c>
      <c r="H16" s="481">
        <v>395330</v>
      </c>
      <c r="I16" s="273"/>
      <c r="J16" s="273"/>
      <c r="K16" s="273"/>
      <c r="L16" s="1034">
        <v>281510</v>
      </c>
      <c r="M16" s="1034">
        <v>360000</v>
      </c>
      <c r="N16" s="1036">
        <f>SUM(L16:M16)</f>
        <v>641510</v>
      </c>
      <c r="O16" s="281"/>
      <c r="P16" s="584">
        <v>8</v>
      </c>
      <c r="R16" s="282"/>
    </row>
    <row r="17" spans="2:18" s="183" customFormat="1" ht="20.100000000000001" customHeight="1">
      <c r="B17" s="272">
        <v>75</v>
      </c>
      <c r="C17" s="986">
        <v>1</v>
      </c>
      <c r="D17" s="489">
        <v>0</v>
      </c>
      <c r="E17" s="276"/>
      <c r="F17" s="986">
        <v>1</v>
      </c>
      <c r="G17" s="273" t="s">
        <v>446</v>
      </c>
      <c r="H17" s="481"/>
      <c r="I17" s="303">
        <v>195900</v>
      </c>
      <c r="J17" s="481">
        <v>212940</v>
      </c>
      <c r="K17" s="496">
        <f t="shared" ref="K17" si="4">SUM(I17:J17)</f>
        <v>408840</v>
      </c>
      <c r="O17" s="281"/>
      <c r="P17" s="584">
        <v>7</v>
      </c>
      <c r="R17" s="282"/>
    </row>
    <row r="18" spans="2:18" s="183" customFormat="1" ht="20.100000000000001" customHeight="1">
      <c r="B18" s="272">
        <v>76</v>
      </c>
      <c r="C18" s="986">
        <v>1</v>
      </c>
      <c r="D18" s="489">
        <v>0</v>
      </c>
      <c r="E18" s="276"/>
      <c r="F18" s="276"/>
      <c r="G18" s="273" t="s">
        <v>760</v>
      </c>
      <c r="H18" s="481">
        <v>205830</v>
      </c>
      <c r="I18" s="522">
        <v>195900</v>
      </c>
      <c r="J18" s="522">
        <v>212940</v>
      </c>
      <c r="K18" s="523">
        <v>408840</v>
      </c>
      <c r="L18" s="522"/>
      <c r="M18" s="522"/>
      <c r="N18" s="522"/>
      <c r="O18" s="281"/>
      <c r="P18" s="584">
        <v>4</v>
      </c>
      <c r="R18" s="282"/>
    </row>
    <row r="19" spans="2:18" s="183" customFormat="1" ht="20.100000000000001" customHeight="1">
      <c r="B19" s="277" t="s">
        <v>129</v>
      </c>
      <c r="C19" s="577">
        <f>SUM(C9:C18)</f>
        <v>4</v>
      </c>
      <c r="D19" s="577">
        <f t="shared" ref="D19:N19" si="5">SUM(D9:D18)</f>
        <v>5</v>
      </c>
      <c r="E19" s="577">
        <f t="shared" si="5"/>
        <v>0</v>
      </c>
      <c r="F19" s="577">
        <f t="shared" si="5"/>
        <v>4</v>
      </c>
      <c r="G19" s="494">
        <f t="shared" si="5"/>
        <v>0</v>
      </c>
      <c r="H19" s="494">
        <f t="shared" si="5"/>
        <v>2815920</v>
      </c>
      <c r="I19" s="494">
        <f t="shared" si="5"/>
        <v>587700</v>
      </c>
      <c r="J19" s="494">
        <f t="shared" si="5"/>
        <v>638820</v>
      </c>
      <c r="K19" s="494">
        <f t="shared" si="5"/>
        <v>1226520</v>
      </c>
      <c r="L19" s="494">
        <f t="shared" si="5"/>
        <v>903490</v>
      </c>
      <c r="M19" s="494">
        <f t="shared" si="5"/>
        <v>1036100</v>
      </c>
      <c r="N19" s="494">
        <f t="shared" si="5"/>
        <v>1939590</v>
      </c>
      <c r="O19" s="281"/>
      <c r="P19" s="575"/>
      <c r="R19" s="282"/>
    </row>
    <row r="20" spans="2:18">
      <c r="F20" s="184"/>
      <c r="K20" s="185"/>
      <c r="L20" s="185"/>
      <c r="N20" s="180"/>
    </row>
    <row r="21" spans="2:18">
      <c r="B21" s="333"/>
      <c r="E21" s="184"/>
      <c r="K21" s="185"/>
      <c r="L21" s="185"/>
      <c r="N21" s="180"/>
    </row>
    <row r="23" spans="2:18">
      <c r="I23" s="185">
        <v>22</v>
      </c>
    </row>
  </sheetData>
  <mergeCells count="15">
    <mergeCell ref="B2:R2"/>
    <mergeCell ref="B3:R3"/>
    <mergeCell ref="G4:K4"/>
    <mergeCell ref="B5:R5"/>
    <mergeCell ref="B6:B8"/>
    <mergeCell ref="C6:C8"/>
    <mergeCell ref="D6:D8"/>
    <mergeCell ref="E6:E8"/>
    <mergeCell ref="F6:F8"/>
    <mergeCell ref="G6:G8"/>
    <mergeCell ref="H6:H7"/>
    <mergeCell ref="I6:K6"/>
    <mergeCell ref="L6:N6"/>
    <mergeCell ref="P6:P8"/>
    <mergeCell ref="R6:R8"/>
  </mergeCells>
  <pageMargins left="0.7" right="0.7" top="0.75" bottom="0.75" header="0.3" footer="0.3"/>
  <pageSetup paperSize="5" scale="66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Sheet12"/>
  <dimension ref="B1:T52"/>
  <sheetViews>
    <sheetView showGridLines="0" view="pageBreakPreview" topLeftCell="B1" zoomScale="82" zoomScaleSheetLayoutView="82" workbookViewId="0">
      <pane xSplit="1" ySplit="5" topLeftCell="C6" activePane="bottomRight" state="frozen"/>
      <selection activeCell="F15" sqref="F15"/>
      <selection pane="topRight" activeCell="F15" sqref="F15"/>
      <selection pane="bottomLeft" activeCell="F15" sqref="F15"/>
      <selection pane="bottomRight" activeCell="O3" sqref="O3"/>
    </sheetView>
  </sheetViews>
  <sheetFormatPr defaultRowHeight="15"/>
  <cols>
    <col min="1" max="1" width="9.28515625" style="390" bestFit="1" customWidth="1"/>
    <col min="2" max="2" width="7" style="390" customWidth="1"/>
    <col min="3" max="3" width="42.85546875" style="390" customWidth="1"/>
    <col min="4" max="4" width="12.28515625" style="400" customWidth="1"/>
    <col min="5" max="5" width="16.85546875" style="390" customWidth="1"/>
    <col min="6" max="7" width="17.7109375" style="390" customWidth="1"/>
    <col min="8" max="8" width="15.5703125" style="390" customWidth="1"/>
    <col min="9" max="9" width="9.85546875" style="390" bestFit="1" customWidth="1"/>
    <col min="10" max="10" width="15" style="390" customWidth="1"/>
    <col min="11" max="11" width="10.42578125" style="390" customWidth="1"/>
    <col min="12" max="12" width="17.42578125" style="390" customWidth="1"/>
    <col min="13" max="13" width="10.5703125" style="390" customWidth="1"/>
    <col min="14" max="14" width="15.28515625" style="390" customWidth="1"/>
    <col min="15" max="15" width="16.7109375" style="390" customWidth="1"/>
    <col min="16" max="16" width="9.42578125" style="390" customWidth="1"/>
    <col min="17" max="17" width="21.7109375" style="390" customWidth="1"/>
    <col min="18" max="18" width="14.140625" style="390" bestFit="1" customWidth="1"/>
    <col min="19" max="19" width="17.7109375" style="390" customWidth="1"/>
    <col min="20" max="20" width="18.42578125" style="390" customWidth="1"/>
    <col min="21" max="16384" width="9.140625" style="390"/>
  </cols>
  <sheetData>
    <row r="1" spans="2:20" s="89" customFormat="1" ht="19.5">
      <c r="B1" s="1271" t="s">
        <v>361</v>
      </c>
      <c r="C1" s="1271"/>
      <c r="D1" s="1271"/>
      <c r="E1" s="1271"/>
      <c r="F1" s="1271"/>
      <c r="G1" s="1271"/>
      <c r="H1" s="1271"/>
      <c r="I1" s="1271"/>
      <c r="J1" s="1271"/>
      <c r="K1" s="1271"/>
      <c r="L1" s="1271"/>
      <c r="M1" s="1271"/>
      <c r="N1" s="1271"/>
      <c r="O1" s="1271"/>
      <c r="P1" s="1271"/>
      <c r="Q1" s="1271"/>
      <c r="R1" s="1271"/>
      <c r="S1" s="291"/>
      <c r="T1" s="291"/>
    </row>
    <row r="2" spans="2:20" s="89" customFormat="1" ht="19.5">
      <c r="B2" s="1272" t="e">
        <f>Table12[MDAs]</f>
        <v>#VALUE!</v>
      </c>
      <c r="C2" s="1272"/>
      <c r="D2" s="1272"/>
      <c r="E2" s="1272"/>
      <c r="F2" s="1272"/>
      <c r="G2" s="1272"/>
      <c r="H2" s="1272"/>
      <c r="I2" s="1272"/>
      <c r="J2" s="1272"/>
      <c r="K2" s="1272"/>
      <c r="L2" s="1272"/>
      <c r="M2" s="1272"/>
      <c r="N2" s="1272"/>
      <c r="O2" s="1272"/>
      <c r="P2" s="1272"/>
      <c r="Q2" s="1272"/>
      <c r="R2" s="1272"/>
      <c r="S2" s="1271"/>
      <c r="T2" s="1271"/>
    </row>
    <row r="3" spans="2:20" s="89" customFormat="1" ht="18.75" thickBot="1">
      <c r="B3" s="401"/>
      <c r="C3" s="402"/>
      <c r="D3" s="403"/>
      <c r="E3" s="402"/>
      <c r="F3" s="402"/>
      <c r="G3" s="402"/>
      <c r="H3" s="402"/>
      <c r="I3" s="402"/>
      <c r="J3" s="402"/>
      <c r="K3" s="402"/>
      <c r="L3" s="402"/>
      <c r="M3" s="402"/>
      <c r="N3" s="402"/>
      <c r="O3" s="376" t="s">
        <v>370</v>
      </c>
      <c r="P3" s="402"/>
      <c r="Q3" s="402"/>
      <c r="R3" s="402"/>
      <c r="S3" s="402"/>
      <c r="T3" s="404"/>
    </row>
    <row r="4" spans="2:20" s="89" customFormat="1" ht="27" customHeight="1" thickBot="1">
      <c r="B4" s="1274" t="s">
        <v>275</v>
      </c>
      <c r="C4" s="1273" t="s">
        <v>276</v>
      </c>
      <c r="D4" s="1275" t="s">
        <v>366</v>
      </c>
      <c r="E4" s="1273" t="s">
        <v>277</v>
      </c>
      <c r="F4" s="1273" t="s">
        <v>299</v>
      </c>
      <c r="G4" s="1221" t="s">
        <v>280</v>
      </c>
      <c r="H4" s="1273" t="s">
        <v>363</v>
      </c>
      <c r="I4" s="1223" t="s">
        <v>297</v>
      </c>
      <c r="J4" s="1220"/>
      <c r="K4" s="1223" t="s">
        <v>298</v>
      </c>
      <c r="L4" s="1220"/>
      <c r="M4" s="1223" t="s">
        <v>362</v>
      </c>
      <c r="N4" s="1220"/>
      <c r="O4" s="1273" t="s">
        <v>364</v>
      </c>
      <c r="P4" s="1221" t="s">
        <v>284</v>
      </c>
    </row>
    <row r="5" spans="2:20" s="89" customFormat="1" ht="25.5" customHeight="1" thickBot="1">
      <c r="B5" s="1274"/>
      <c r="C5" s="1273"/>
      <c r="D5" s="1275"/>
      <c r="E5" s="1273"/>
      <c r="F5" s="1273"/>
      <c r="G5" s="1222"/>
      <c r="H5" s="1273"/>
      <c r="I5" s="389" t="s">
        <v>300</v>
      </c>
      <c r="J5" s="389" t="s">
        <v>137</v>
      </c>
      <c r="K5" s="389" t="s">
        <v>300</v>
      </c>
      <c r="L5" s="389" t="s">
        <v>137</v>
      </c>
      <c r="M5" s="389" t="s">
        <v>300</v>
      </c>
      <c r="N5" s="389" t="s">
        <v>137</v>
      </c>
      <c r="O5" s="1273"/>
      <c r="P5" s="1222"/>
    </row>
    <row r="6" spans="2:20" ht="15.75">
      <c r="B6" s="292">
        <v>1</v>
      </c>
      <c r="C6" s="455" t="s">
        <v>447</v>
      </c>
      <c r="D6" s="455">
        <v>17989</v>
      </c>
      <c r="E6" s="394" t="s">
        <v>448</v>
      </c>
      <c r="F6" s="394" t="s">
        <v>449</v>
      </c>
      <c r="G6" s="394" t="s">
        <v>450</v>
      </c>
      <c r="H6" s="484" t="s">
        <v>177</v>
      </c>
      <c r="I6" s="285"/>
      <c r="J6" s="293"/>
      <c r="K6" s="293"/>
      <c r="L6" s="293"/>
      <c r="M6" s="286"/>
      <c r="N6" s="294"/>
      <c r="O6" s="295"/>
      <c r="P6" s="295"/>
    </row>
    <row r="7" spans="2:20" ht="16.5" thickBot="1">
      <c r="B7" s="296">
        <v>2</v>
      </c>
      <c r="C7" s="455" t="s">
        <v>463</v>
      </c>
      <c r="D7" s="455">
        <v>65742</v>
      </c>
      <c r="E7" s="394">
        <v>23501</v>
      </c>
      <c r="F7" s="394">
        <v>31027</v>
      </c>
      <c r="G7" s="394">
        <v>32122</v>
      </c>
      <c r="H7" s="484" t="s">
        <v>528</v>
      </c>
      <c r="I7" s="484" t="s">
        <v>733</v>
      </c>
      <c r="J7" s="274"/>
      <c r="K7" s="484"/>
      <c r="L7" s="484"/>
      <c r="M7" s="484"/>
      <c r="N7" s="297"/>
      <c r="O7" s="295"/>
      <c r="P7" s="295"/>
    </row>
    <row r="8" spans="2:20" ht="15.75">
      <c r="B8" s="292">
        <v>3</v>
      </c>
      <c r="C8" s="455" t="s">
        <v>458</v>
      </c>
      <c r="D8" s="455">
        <v>65616</v>
      </c>
      <c r="E8" s="394">
        <v>24145</v>
      </c>
      <c r="F8" s="394">
        <v>31027</v>
      </c>
      <c r="G8" s="394">
        <v>32122</v>
      </c>
      <c r="H8" s="484" t="s">
        <v>528</v>
      </c>
      <c r="I8" s="484" t="s">
        <v>733</v>
      </c>
      <c r="J8" s="274"/>
      <c r="K8" s="484"/>
      <c r="L8" s="484"/>
      <c r="M8" s="484"/>
      <c r="N8" s="297"/>
      <c r="O8" s="295"/>
      <c r="P8" s="295"/>
    </row>
    <row r="9" spans="2:20" ht="16.5" thickBot="1">
      <c r="B9" s="296">
        <v>4</v>
      </c>
      <c r="C9" s="455" t="s">
        <v>457</v>
      </c>
      <c r="D9" s="455">
        <v>65641</v>
      </c>
      <c r="E9" s="392" t="s">
        <v>451</v>
      </c>
      <c r="F9" s="394">
        <v>31027</v>
      </c>
      <c r="G9" s="394">
        <v>32122</v>
      </c>
      <c r="H9" s="484" t="s">
        <v>528</v>
      </c>
      <c r="I9" s="484"/>
      <c r="J9" s="274"/>
      <c r="K9" s="484"/>
      <c r="L9" s="484"/>
      <c r="M9" s="484"/>
      <c r="N9" s="393"/>
      <c r="O9" s="392"/>
      <c r="P9" s="392"/>
    </row>
    <row r="10" spans="2:20" ht="15.75">
      <c r="B10" s="292">
        <v>5</v>
      </c>
      <c r="C10" s="455" t="s">
        <v>555</v>
      </c>
      <c r="D10" s="455">
        <v>17995</v>
      </c>
      <c r="E10" s="394">
        <v>22046</v>
      </c>
      <c r="F10" s="394">
        <v>31027</v>
      </c>
      <c r="G10" s="394">
        <v>32122</v>
      </c>
      <c r="H10" s="484" t="s">
        <v>529</v>
      </c>
      <c r="I10" s="484"/>
      <c r="J10" s="394"/>
      <c r="K10" s="484"/>
      <c r="L10" s="484"/>
      <c r="M10" s="484"/>
      <c r="N10" s="392"/>
      <c r="O10" s="392"/>
      <c r="P10" s="392"/>
    </row>
    <row r="11" spans="2:20" ht="16.5" thickBot="1">
      <c r="B11" s="296">
        <v>6</v>
      </c>
      <c r="C11" s="455" t="s">
        <v>481</v>
      </c>
      <c r="D11" s="455">
        <v>17996</v>
      </c>
      <c r="E11" s="394">
        <v>21952</v>
      </c>
      <c r="F11" s="394">
        <v>31027</v>
      </c>
      <c r="G11" s="394">
        <v>31757</v>
      </c>
      <c r="H11" s="484" t="s">
        <v>529</v>
      </c>
      <c r="I11" s="484"/>
      <c r="J11" s="392"/>
      <c r="K11" s="484"/>
      <c r="L11" s="484"/>
      <c r="M11" s="484"/>
      <c r="N11" s="392"/>
      <c r="O11" s="392"/>
      <c r="P11" s="392"/>
    </row>
    <row r="12" spans="2:20" ht="15.75">
      <c r="B12" s="292">
        <v>7</v>
      </c>
      <c r="C12" s="455" t="s">
        <v>468</v>
      </c>
      <c r="D12" s="455">
        <v>65740</v>
      </c>
      <c r="E12" s="392" t="s">
        <v>469</v>
      </c>
      <c r="F12" s="394">
        <v>30692</v>
      </c>
      <c r="G12" s="394">
        <v>31423</v>
      </c>
      <c r="H12" s="484" t="s">
        <v>530</v>
      </c>
      <c r="I12" s="484"/>
      <c r="J12" s="394"/>
      <c r="K12" s="484"/>
      <c r="L12" s="484"/>
      <c r="M12" s="484"/>
      <c r="N12" s="392"/>
      <c r="O12" s="392"/>
      <c r="P12" s="392"/>
    </row>
    <row r="13" spans="2:20" ht="16.5" thickBot="1">
      <c r="B13" s="296">
        <v>8</v>
      </c>
      <c r="C13" s="455" t="s">
        <v>474</v>
      </c>
      <c r="D13" s="455">
        <v>40756</v>
      </c>
      <c r="E13" s="394">
        <v>22199</v>
      </c>
      <c r="F13" s="392" t="s">
        <v>475</v>
      </c>
      <c r="G13" s="392"/>
      <c r="H13" s="484" t="s">
        <v>531</v>
      </c>
      <c r="I13" s="484"/>
      <c r="J13" s="392"/>
      <c r="K13" s="484"/>
      <c r="L13" s="484"/>
      <c r="M13" s="484"/>
      <c r="N13" s="392"/>
      <c r="O13" s="392"/>
      <c r="P13" s="392"/>
    </row>
    <row r="14" spans="2:20" ht="15.75">
      <c r="B14" s="292">
        <v>9</v>
      </c>
      <c r="C14" s="455" t="s">
        <v>459</v>
      </c>
      <c r="D14" s="455">
        <v>42293</v>
      </c>
      <c r="E14" s="392" t="s">
        <v>460</v>
      </c>
      <c r="F14" s="392" t="s">
        <v>461</v>
      </c>
      <c r="G14" s="392" t="s">
        <v>462</v>
      </c>
      <c r="H14" s="484" t="s">
        <v>532</v>
      </c>
      <c r="I14" s="484"/>
      <c r="J14" s="392"/>
      <c r="K14" s="484"/>
      <c r="L14" s="484"/>
      <c r="M14" s="484"/>
      <c r="N14" s="392"/>
      <c r="O14" s="392"/>
      <c r="P14" s="392"/>
    </row>
    <row r="15" spans="2:20" ht="16.5" thickBot="1">
      <c r="B15" s="296">
        <v>10</v>
      </c>
      <c r="C15" s="455" t="s">
        <v>478</v>
      </c>
      <c r="D15" s="455">
        <v>65734</v>
      </c>
      <c r="E15" s="392" t="s">
        <v>479</v>
      </c>
      <c r="F15" s="392" t="s">
        <v>480</v>
      </c>
      <c r="G15" s="392"/>
      <c r="H15" s="484" t="s">
        <v>533</v>
      </c>
      <c r="I15" s="484"/>
      <c r="J15" s="394"/>
      <c r="K15" s="484"/>
      <c r="L15" s="484"/>
      <c r="M15" s="484"/>
      <c r="N15" s="392"/>
      <c r="O15" s="392"/>
      <c r="P15" s="392"/>
    </row>
    <row r="16" spans="2:20" ht="15.75">
      <c r="B16" s="292">
        <v>11</v>
      </c>
      <c r="C16" s="455" t="s">
        <v>476</v>
      </c>
      <c r="D16" s="455">
        <v>65621</v>
      </c>
      <c r="E16" s="392" t="s">
        <v>477</v>
      </c>
      <c r="F16" s="394">
        <v>32941</v>
      </c>
      <c r="G16" s="394">
        <v>32941</v>
      </c>
      <c r="H16" s="484" t="s">
        <v>534</v>
      </c>
      <c r="I16" s="484"/>
      <c r="J16" s="394"/>
      <c r="K16" s="484"/>
      <c r="L16" s="484"/>
      <c r="M16" s="484"/>
      <c r="N16" s="394"/>
      <c r="O16" s="392"/>
      <c r="P16" s="392"/>
    </row>
    <row r="17" spans="2:16" ht="16.5" thickBot="1">
      <c r="B17" s="296">
        <v>12</v>
      </c>
      <c r="C17" s="455" t="s">
        <v>470</v>
      </c>
      <c r="D17" s="455">
        <v>45320</v>
      </c>
      <c r="E17" s="392" t="s">
        <v>471</v>
      </c>
      <c r="F17" s="392" t="s">
        <v>472</v>
      </c>
      <c r="G17" s="392" t="s">
        <v>473</v>
      </c>
      <c r="H17" s="484" t="s">
        <v>532</v>
      </c>
      <c r="I17" s="484"/>
      <c r="J17" s="392"/>
      <c r="K17" s="484"/>
      <c r="L17" s="484"/>
      <c r="M17" s="484"/>
      <c r="N17" s="392"/>
      <c r="O17" s="392"/>
      <c r="P17" s="392"/>
    </row>
    <row r="18" spans="2:16" ht="15.75">
      <c r="B18" s="292">
        <v>13</v>
      </c>
      <c r="C18" s="455" t="s">
        <v>452</v>
      </c>
      <c r="D18" s="455">
        <v>43341</v>
      </c>
      <c r="E18" s="394" t="s">
        <v>525</v>
      </c>
      <c r="F18" s="394" t="s">
        <v>526</v>
      </c>
      <c r="G18" s="394" t="s">
        <v>527</v>
      </c>
      <c r="H18" s="484" t="s">
        <v>535</v>
      </c>
      <c r="I18" s="484"/>
      <c r="J18" s="394"/>
      <c r="K18" s="484"/>
      <c r="L18" s="484"/>
      <c r="M18" s="484"/>
      <c r="N18" s="392"/>
      <c r="O18" s="392"/>
      <c r="P18" s="392"/>
    </row>
    <row r="19" spans="2:16" ht="16.5" thickBot="1">
      <c r="B19" s="296">
        <v>14</v>
      </c>
      <c r="C19" s="455" t="s">
        <v>464</v>
      </c>
      <c r="D19" s="455">
        <v>42379</v>
      </c>
      <c r="E19" s="394" t="s">
        <v>465</v>
      </c>
      <c r="F19" s="394" t="s">
        <v>466</v>
      </c>
      <c r="G19" s="394" t="s">
        <v>467</v>
      </c>
      <c r="H19" s="484" t="s">
        <v>536</v>
      </c>
      <c r="I19" s="484"/>
      <c r="J19" s="394"/>
      <c r="K19" s="484"/>
      <c r="L19" s="484"/>
      <c r="M19" s="484"/>
      <c r="N19" s="392"/>
      <c r="O19" s="392"/>
      <c r="P19" s="392"/>
    </row>
    <row r="20" spans="2:16" ht="15.75">
      <c r="B20" s="292">
        <v>15</v>
      </c>
      <c r="C20" s="455" t="s">
        <v>482</v>
      </c>
      <c r="D20" s="455">
        <v>47985</v>
      </c>
      <c r="E20" s="394">
        <v>24329</v>
      </c>
      <c r="F20" s="392" t="s">
        <v>483</v>
      </c>
      <c r="G20" s="392" t="s">
        <v>484</v>
      </c>
      <c r="H20" s="484" t="s">
        <v>537</v>
      </c>
      <c r="I20" s="484"/>
      <c r="J20" s="394"/>
      <c r="K20" s="484"/>
      <c r="L20" s="484"/>
      <c r="M20" s="484"/>
      <c r="N20" s="392"/>
      <c r="O20" s="392"/>
      <c r="P20" s="392"/>
    </row>
    <row r="21" spans="2:16" ht="16.5" thickBot="1">
      <c r="B21" s="296">
        <v>16</v>
      </c>
      <c r="C21" s="455" t="s">
        <v>453</v>
      </c>
      <c r="D21" s="455">
        <v>36792</v>
      </c>
      <c r="E21" s="391"/>
      <c r="F21" s="391"/>
      <c r="G21" s="391"/>
      <c r="H21" s="484" t="s">
        <v>538</v>
      </c>
      <c r="I21" s="484"/>
      <c r="J21" s="392"/>
      <c r="K21" s="484"/>
      <c r="L21" s="484"/>
      <c r="M21" s="484"/>
      <c r="N21" s="392"/>
      <c r="O21" s="392"/>
      <c r="P21" s="392"/>
    </row>
    <row r="22" spans="2:16" ht="15.75">
      <c r="B22" s="292">
        <v>17</v>
      </c>
      <c r="C22" s="455" t="s">
        <v>517</v>
      </c>
      <c r="D22" s="455">
        <v>58059</v>
      </c>
      <c r="E22" s="394" t="s">
        <v>518</v>
      </c>
      <c r="F22" s="394">
        <v>33889</v>
      </c>
      <c r="G22" s="394">
        <v>34619</v>
      </c>
      <c r="H22" s="484" t="s">
        <v>539</v>
      </c>
      <c r="I22" s="484"/>
      <c r="J22" s="392"/>
      <c r="K22" s="484"/>
      <c r="L22" s="484"/>
      <c r="M22" s="484"/>
      <c r="N22" s="392"/>
      <c r="O22" s="392"/>
      <c r="P22" s="392"/>
    </row>
    <row r="23" spans="2:16" ht="16.5" thickBot="1">
      <c r="B23" s="296">
        <v>18</v>
      </c>
      <c r="C23" s="455" t="s">
        <v>485</v>
      </c>
      <c r="D23" s="455">
        <v>65716</v>
      </c>
      <c r="E23" s="392" t="s">
        <v>486</v>
      </c>
      <c r="F23" s="394">
        <v>37500</v>
      </c>
      <c r="G23" s="394">
        <v>38231</v>
      </c>
      <c r="H23" s="484" t="s">
        <v>540</v>
      </c>
      <c r="I23" s="484"/>
      <c r="J23" s="392"/>
      <c r="K23" s="484"/>
      <c r="L23" s="484"/>
      <c r="M23" s="484"/>
      <c r="N23" s="392"/>
      <c r="O23" s="392"/>
      <c r="P23" s="392"/>
    </row>
    <row r="24" spans="2:16" ht="15.75">
      <c r="B24" s="292">
        <v>19</v>
      </c>
      <c r="C24" s="455" t="s">
        <v>488</v>
      </c>
      <c r="D24" s="455">
        <v>39749</v>
      </c>
      <c r="E24" s="394" t="s">
        <v>489</v>
      </c>
      <c r="F24" s="394">
        <v>38875</v>
      </c>
      <c r="G24" s="394">
        <v>39606</v>
      </c>
      <c r="H24" s="484" t="s">
        <v>541</v>
      </c>
      <c r="I24" s="484"/>
      <c r="J24" s="394"/>
      <c r="K24" s="484"/>
      <c r="L24" s="484"/>
      <c r="M24" s="484"/>
      <c r="N24" s="392"/>
      <c r="O24" s="392"/>
      <c r="P24" s="392"/>
    </row>
    <row r="25" spans="2:16" ht="16.5" thickBot="1">
      <c r="B25" s="296">
        <v>20</v>
      </c>
      <c r="C25" s="455" t="s">
        <v>487</v>
      </c>
      <c r="D25" s="455">
        <v>39778</v>
      </c>
      <c r="E25" s="394">
        <v>29741</v>
      </c>
      <c r="F25" s="394">
        <v>39153</v>
      </c>
      <c r="G25" s="394">
        <v>40249</v>
      </c>
      <c r="H25" s="484" t="s">
        <v>541</v>
      </c>
      <c r="I25" s="484"/>
      <c r="J25" s="394"/>
      <c r="K25" s="484"/>
      <c r="L25" s="484"/>
      <c r="M25" s="484"/>
      <c r="N25" s="392"/>
      <c r="O25" s="392"/>
      <c r="P25" s="392"/>
    </row>
    <row r="26" spans="2:16" ht="15.75">
      <c r="B26" s="292">
        <v>21</v>
      </c>
      <c r="C26" s="455" t="s">
        <v>519</v>
      </c>
      <c r="D26" s="455">
        <v>4916</v>
      </c>
      <c r="E26" s="392" t="s">
        <v>520</v>
      </c>
      <c r="F26" s="394">
        <v>38723</v>
      </c>
      <c r="G26" s="394">
        <v>39453</v>
      </c>
      <c r="H26" s="484" t="s">
        <v>542</v>
      </c>
      <c r="I26" s="484"/>
      <c r="J26" s="394"/>
      <c r="K26" s="484"/>
      <c r="L26" s="484"/>
      <c r="M26" s="484"/>
      <c r="N26" s="392"/>
      <c r="O26" s="392"/>
      <c r="P26" s="392"/>
    </row>
    <row r="27" spans="2:16" ht="16.5" thickBot="1">
      <c r="B27" s="296">
        <v>22</v>
      </c>
      <c r="C27" s="455" t="s">
        <v>490</v>
      </c>
      <c r="D27" s="455">
        <v>65645</v>
      </c>
      <c r="E27" s="394">
        <v>31598</v>
      </c>
      <c r="F27" s="392" t="s">
        <v>491</v>
      </c>
      <c r="G27" s="392" t="s">
        <v>492</v>
      </c>
      <c r="H27" s="484" t="s">
        <v>543</v>
      </c>
      <c r="I27" s="484"/>
      <c r="J27" s="392"/>
      <c r="K27" s="484"/>
      <c r="L27" s="484"/>
      <c r="M27" s="484"/>
      <c r="N27" s="392"/>
      <c r="O27" s="392"/>
      <c r="P27" s="392"/>
    </row>
    <row r="28" spans="2:16" ht="15.75">
      <c r="B28" s="292">
        <v>23</v>
      </c>
      <c r="C28" s="455" t="s">
        <v>493</v>
      </c>
      <c r="D28" s="455">
        <v>34755</v>
      </c>
      <c r="E28" s="394" t="s">
        <v>494</v>
      </c>
      <c r="F28" s="394" t="s">
        <v>495</v>
      </c>
      <c r="G28" s="394" t="s">
        <v>496</v>
      </c>
      <c r="H28" s="484" t="s">
        <v>541</v>
      </c>
      <c r="I28" s="484"/>
      <c r="J28" s="392"/>
      <c r="K28" s="484"/>
      <c r="L28" s="484"/>
      <c r="M28" s="484"/>
      <c r="N28" s="392"/>
      <c r="O28" s="392"/>
      <c r="P28" s="392"/>
    </row>
    <row r="29" spans="2:16" ht="16.5" thickBot="1">
      <c r="B29" s="296">
        <v>24</v>
      </c>
      <c r="C29" s="455" t="s">
        <v>501</v>
      </c>
      <c r="D29" s="455">
        <v>46886</v>
      </c>
      <c r="E29" s="394">
        <v>31302</v>
      </c>
      <c r="F29" s="392" t="s">
        <v>502</v>
      </c>
      <c r="G29" s="392" t="s">
        <v>503</v>
      </c>
      <c r="H29" s="484" t="s">
        <v>544</v>
      </c>
      <c r="I29" s="484"/>
      <c r="J29" s="392"/>
      <c r="K29" s="484"/>
      <c r="L29" s="484"/>
      <c r="M29" s="484"/>
      <c r="N29" s="392"/>
      <c r="O29" s="392"/>
      <c r="P29" s="392"/>
    </row>
    <row r="30" spans="2:16" ht="15.75">
      <c r="B30" s="292">
        <v>25</v>
      </c>
      <c r="C30" s="455" t="s">
        <v>499</v>
      </c>
      <c r="D30" s="455">
        <v>65652</v>
      </c>
      <c r="E30" s="394">
        <v>24807</v>
      </c>
      <c r="F30" s="394">
        <v>37622</v>
      </c>
      <c r="G30" s="394">
        <v>38353</v>
      </c>
      <c r="H30" s="484" t="s">
        <v>545</v>
      </c>
      <c r="I30" s="484"/>
      <c r="J30" s="391"/>
      <c r="K30" s="484"/>
      <c r="L30" s="484"/>
      <c r="M30" s="484"/>
      <c r="N30" s="391"/>
      <c r="O30" s="392"/>
      <c r="P30" s="392"/>
    </row>
    <row r="31" spans="2:16" ht="16.5" thickBot="1">
      <c r="B31" s="296">
        <v>26</v>
      </c>
      <c r="C31" s="455" t="s">
        <v>504</v>
      </c>
      <c r="D31" s="455">
        <v>41953</v>
      </c>
      <c r="E31" s="394" t="s">
        <v>500</v>
      </c>
      <c r="F31" s="394">
        <v>31625</v>
      </c>
      <c r="G31" s="394">
        <v>36008</v>
      </c>
      <c r="H31" s="484" t="s">
        <v>545</v>
      </c>
      <c r="I31" s="484"/>
      <c r="J31" s="392"/>
      <c r="K31" s="484"/>
      <c r="L31" s="484"/>
      <c r="M31" s="484"/>
      <c r="N31" s="392"/>
      <c r="O31" s="392"/>
      <c r="P31" s="392"/>
    </row>
    <row r="32" spans="2:16" ht="15.75">
      <c r="B32" s="292">
        <v>27</v>
      </c>
      <c r="C32" s="455" t="s">
        <v>497</v>
      </c>
      <c r="D32" s="455">
        <v>41951</v>
      </c>
      <c r="E32" s="394" t="s">
        <v>498</v>
      </c>
      <c r="F32" s="394">
        <v>35647</v>
      </c>
      <c r="G32" s="394">
        <v>36377</v>
      </c>
      <c r="H32" s="484" t="s">
        <v>546</v>
      </c>
      <c r="I32" s="484"/>
      <c r="J32" s="392"/>
      <c r="K32" s="484"/>
      <c r="L32" s="484"/>
      <c r="M32" s="484"/>
      <c r="N32" s="392"/>
      <c r="O32" s="392"/>
      <c r="P32" s="392"/>
    </row>
    <row r="33" spans="2:16" ht="16.5" thickBot="1">
      <c r="B33" s="296">
        <v>28</v>
      </c>
      <c r="C33" s="455" t="s">
        <v>454</v>
      </c>
      <c r="D33" s="455">
        <v>17834</v>
      </c>
      <c r="E33" s="392"/>
      <c r="F33" s="392"/>
      <c r="G33" s="392"/>
      <c r="H33" s="484" t="s">
        <v>544</v>
      </c>
      <c r="I33" s="484"/>
      <c r="J33" s="394"/>
      <c r="K33" s="484"/>
      <c r="L33" s="484"/>
      <c r="M33" s="484"/>
      <c r="N33" s="392"/>
      <c r="O33" s="392"/>
      <c r="P33" s="392"/>
    </row>
    <row r="34" spans="2:16" ht="16.5" thickBot="1">
      <c r="B34" s="292">
        <v>29</v>
      </c>
      <c r="C34" s="455" t="s">
        <v>521</v>
      </c>
      <c r="D34" s="455">
        <v>47643</v>
      </c>
      <c r="E34" s="398">
        <v>28773</v>
      </c>
      <c r="F34" s="398">
        <v>37258</v>
      </c>
      <c r="G34" s="398">
        <v>38019</v>
      </c>
      <c r="H34" s="484" t="s">
        <v>547</v>
      </c>
      <c r="I34" s="484"/>
      <c r="J34" s="394"/>
      <c r="K34" s="484"/>
      <c r="L34" s="484"/>
      <c r="M34" s="484"/>
      <c r="N34" s="392"/>
      <c r="O34" s="392"/>
      <c r="P34" s="392"/>
    </row>
    <row r="35" spans="2:16" ht="16.5" thickBot="1">
      <c r="B35" s="296">
        <v>30</v>
      </c>
      <c r="C35" s="455" t="s">
        <v>505</v>
      </c>
      <c r="D35" s="455" t="s">
        <v>455</v>
      </c>
      <c r="E35" s="394">
        <v>22014</v>
      </c>
      <c r="F35" s="394">
        <v>37622</v>
      </c>
      <c r="G35" s="394">
        <v>38353</v>
      </c>
      <c r="H35" s="484" t="s">
        <v>548</v>
      </c>
      <c r="I35" s="484"/>
      <c r="J35" s="394"/>
      <c r="K35" s="484"/>
      <c r="L35" s="484"/>
      <c r="M35" s="484"/>
      <c r="N35" s="392"/>
      <c r="O35" s="392"/>
      <c r="P35" s="392"/>
    </row>
    <row r="36" spans="2:16" ht="15.75">
      <c r="B36" s="292">
        <v>31</v>
      </c>
      <c r="C36" s="455" t="s">
        <v>508</v>
      </c>
      <c r="D36" s="455">
        <v>72034</v>
      </c>
      <c r="E36" s="394">
        <v>30902</v>
      </c>
      <c r="F36" s="392" t="s">
        <v>510</v>
      </c>
      <c r="G36" s="392" t="s">
        <v>509</v>
      </c>
      <c r="H36" s="484" t="s">
        <v>549</v>
      </c>
      <c r="I36" s="484"/>
      <c r="J36" s="392"/>
      <c r="K36" s="484"/>
      <c r="L36" s="484"/>
      <c r="M36" s="484"/>
      <c r="N36" s="392"/>
      <c r="O36" s="392"/>
      <c r="P36" s="392"/>
    </row>
    <row r="37" spans="2:16" ht="16.5" thickBot="1">
      <c r="B37" s="296">
        <v>32</v>
      </c>
      <c r="C37" s="455" t="s">
        <v>506</v>
      </c>
      <c r="D37" s="455">
        <v>65711</v>
      </c>
      <c r="E37" s="398" t="s">
        <v>507</v>
      </c>
      <c r="F37" s="398">
        <v>40186</v>
      </c>
      <c r="G37" s="398">
        <v>40916</v>
      </c>
      <c r="H37" s="484" t="s">
        <v>550</v>
      </c>
      <c r="I37" s="484"/>
      <c r="J37" s="392"/>
      <c r="K37" s="484"/>
      <c r="L37" s="484"/>
      <c r="M37" s="484"/>
      <c r="N37" s="392"/>
      <c r="O37" s="395"/>
      <c r="P37" s="395"/>
    </row>
    <row r="38" spans="2:16" ht="15.75">
      <c r="B38" s="292">
        <v>33</v>
      </c>
      <c r="C38" s="455" t="s">
        <v>515</v>
      </c>
      <c r="D38" s="455">
        <v>44652</v>
      </c>
      <c r="E38" s="394" t="s">
        <v>516</v>
      </c>
      <c r="F38" s="394">
        <v>37992</v>
      </c>
      <c r="G38" s="394">
        <v>38723</v>
      </c>
      <c r="H38" s="484" t="s">
        <v>551</v>
      </c>
      <c r="I38" s="484"/>
      <c r="J38" s="392"/>
      <c r="K38" s="484"/>
      <c r="L38" s="484"/>
      <c r="M38" s="484"/>
      <c r="N38" s="392"/>
      <c r="O38" s="392"/>
      <c r="P38" s="392"/>
    </row>
    <row r="39" spans="2:16" ht="16.5" thickBot="1">
      <c r="B39" s="296">
        <v>34</v>
      </c>
      <c r="C39" s="455" t="s">
        <v>456</v>
      </c>
      <c r="D39" s="455">
        <v>88824</v>
      </c>
      <c r="E39" s="392"/>
      <c r="F39" s="392"/>
      <c r="G39" s="392"/>
      <c r="H39" s="484" t="s">
        <v>552</v>
      </c>
      <c r="I39" s="484"/>
      <c r="J39" s="392"/>
      <c r="K39" s="484"/>
      <c r="L39" s="484"/>
      <c r="M39" s="484"/>
      <c r="N39" s="392"/>
      <c r="O39" s="392"/>
      <c r="P39" s="392"/>
    </row>
    <row r="40" spans="2:16" ht="16.5" thickBot="1">
      <c r="B40" s="292">
        <v>35</v>
      </c>
      <c r="C40" s="455" t="s">
        <v>511</v>
      </c>
      <c r="D40" s="455">
        <v>41692</v>
      </c>
      <c r="E40" s="398" t="s">
        <v>522</v>
      </c>
      <c r="F40" s="398" t="s">
        <v>523</v>
      </c>
      <c r="G40" s="398" t="s">
        <v>524</v>
      </c>
      <c r="H40" s="484" t="s">
        <v>553</v>
      </c>
      <c r="I40" s="484"/>
      <c r="J40" s="392"/>
      <c r="K40" s="484"/>
      <c r="L40" s="484"/>
      <c r="M40" s="484"/>
      <c r="N40" s="392"/>
      <c r="O40" s="392"/>
      <c r="P40" s="392"/>
    </row>
    <row r="41" spans="2:16" ht="15.75">
      <c r="B41" s="296">
        <v>36</v>
      </c>
      <c r="C41" s="455" t="s">
        <v>512</v>
      </c>
      <c r="D41" s="455">
        <v>65673</v>
      </c>
      <c r="E41" s="394" t="s">
        <v>513</v>
      </c>
      <c r="F41" s="394">
        <v>37622</v>
      </c>
      <c r="G41" s="394" t="s">
        <v>514</v>
      </c>
      <c r="H41" s="484" t="s">
        <v>554</v>
      </c>
      <c r="I41" s="484"/>
      <c r="J41" s="392"/>
      <c r="K41" s="484"/>
      <c r="L41" s="484"/>
      <c r="M41" s="484"/>
      <c r="N41" s="392"/>
      <c r="O41" s="392"/>
      <c r="P41" s="392"/>
    </row>
    <row r="42" spans="2:16" ht="15.75">
      <c r="B42" s="296"/>
      <c r="C42" s="483" t="s">
        <v>129</v>
      </c>
      <c r="D42" s="483"/>
      <c r="E42" s="392"/>
      <c r="F42" s="392"/>
      <c r="G42" s="392"/>
      <c r="H42" s="396"/>
      <c r="I42" s="391"/>
      <c r="J42" s="392"/>
      <c r="K42" s="392"/>
      <c r="L42" s="392"/>
      <c r="M42" s="392"/>
      <c r="N42" s="392"/>
      <c r="O42" s="392"/>
      <c r="P42" s="392"/>
    </row>
    <row r="43" spans="2:16" ht="16.5" thickBot="1">
      <c r="B43" s="298"/>
      <c r="C43" s="298"/>
      <c r="D43" s="298"/>
      <c r="E43" s="298"/>
      <c r="F43" s="298"/>
      <c r="G43" s="298"/>
      <c r="H43" s="298"/>
      <c r="I43" s="397"/>
      <c r="J43" s="399"/>
      <c r="K43" s="399"/>
      <c r="L43" s="399"/>
      <c r="M43" s="397"/>
      <c r="N43" s="399"/>
      <c r="O43" s="399"/>
      <c r="P43" s="399"/>
    </row>
    <row r="52" spans="4:4">
      <c r="D52" s="390"/>
    </row>
  </sheetData>
  <sheetProtection sheet="1" formatColumns="0" formatRows="0" insertRows="0"/>
  <mergeCells count="15">
    <mergeCell ref="B1:R1"/>
    <mergeCell ref="B2:R2"/>
    <mergeCell ref="S2:T2"/>
    <mergeCell ref="G4:G5"/>
    <mergeCell ref="O4:O5"/>
    <mergeCell ref="K4:L4"/>
    <mergeCell ref="M4:N4"/>
    <mergeCell ref="F4:F5"/>
    <mergeCell ref="I4:J4"/>
    <mergeCell ref="P4:P5"/>
    <mergeCell ref="B4:B5"/>
    <mergeCell ref="C4:C5"/>
    <mergeCell ref="E4:E5"/>
    <mergeCell ref="H4:H5"/>
    <mergeCell ref="D4:D5"/>
  </mergeCells>
  <dataValidations count="1">
    <dataValidation type="custom" allowBlank="1" showInputMessage="1" showErrorMessage="1" errorTitle=" Prevent Typing" error="Prevent type in special characters" sqref="O36">
      <formula1>AND(ISNUMBER(SUMPRODUCT(SEARCH(MID(O36,ROW(INDIRECT("1:"&amp;LEN(O36))),1),"0123456789abcdefghijklmnopqrstuvwxyz"))),NOT(OR(ISNUMBER(SUMPRODUCT(SEARCH("~*",O36))),ISNUMBER(SUMPRODUCT(SEARCH("~?",O36))),ISNUMBER(SUMPRODUCT(SEARCH("~~",O36))))))</formula1>
    </dataValidation>
  </dataValidations>
  <pageMargins left="1.7" right="0.7" top="0.75" bottom="0.75" header="0.3" footer="0.3"/>
  <pageSetup paperSize="5" scale="6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Sheet13"/>
  <dimension ref="A1:Q60"/>
  <sheetViews>
    <sheetView view="pageBreakPreview" zoomScale="82" zoomScaleSheetLayoutView="82" workbookViewId="0">
      <selection activeCell="A2" sqref="A2:XFD2"/>
    </sheetView>
  </sheetViews>
  <sheetFormatPr defaultRowHeight="15"/>
  <cols>
    <col min="1" max="1" width="9.28515625" style="652" bestFit="1" customWidth="1"/>
    <col min="2" max="2" width="7" style="652" customWidth="1"/>
    <col min="3" max="3" width="45.42578125" style="652" customWidth="1"/>
    <col min="4" max="4" width="12.5703125" style="655" customWidth="1"/>
    <col min="5" max="5" width="16.7109375" style="652" customWidth="1"/>
    <col min="6" max="6" width="28.140625" style="652" hidden="1" customWidth="1"/>
    <col min="7" max="7" width="44.85546875" style="652" customWidth="1"/>
    <col min="8" max="8" width="12.85546875" style="652" customWidth="1"/>
    <col min="9" max="9" width="16.5703125" style="652" customWidth="1"/>
    <col min="10" max="10" width="25.7109375" style="652" bestFit="1" customWidth="1"/>
    <col min="11" max="11" width="23.5703125" style="652" customWidth="1"/>
    <col min="12" max="12" width="16.7109375" style="652" customWidth="1"/>
    <col min="13" max="13" width="17.7109375" style="652" customWidth="1"/>
    <col min="14" max="14" width="21.7109375" style="652" customWidth="1"/>
    <col min="15" max="15" width="12.7109375" style="652" customWidth="1"/>
    <col min="16" max="16" width="17.7109375" style="652" customWidth="1"/>
    <col min="17" max="17" width="9.42578125" style="652" customWidth="1"/>
    <col min="18" max="16384" width="9.140625" style="652"/>
  </cols>
  <sheetData>
    <row r="1" spans="2:17" s="651" customFormat="1" ht="19.5">
      <c r="B1" s="1271" t="s">
        <v>302</v>
      </c>
      <c r="C1" s="1271"/>
      <c r="D1" s="1271"/>
      <c r="E1" s="1271"/>
      <c r="F1" s="1271"/>
      <c r="G1" s="1271"/>
      <c r="H1" s="1271"/>
      <c r="I1" s="1271"/>
      <c r="J1" s="1271"/>
      <c r="K1" s="1271"/>
      <c r="L1" s="1271"/>
      <c r="M1" s="1271"/>
      <c r="N1" s="1271"/>
      <c r="O1" s="1271"/>
      <c r="P1" s="1271"/>
      <c r="Q1" s="1271"/>
    </row>
    <row r="2" spans="2:17" s="651" customFormat="1" ht="15" customHeight="1">
      <c r="B2" s="1277" t="s">
        <v>275</v>
      </c>
      <c r="C2" s="1246" t="s">
        <v>276</v>
      </c>
      <c r="D2" s="1278" t="s">
        <v>366</v>
      </c>
      <c r="E2" s="1246" t="s">
        <v>277</v>
      </c>
      <c r="F2" s="1246" t="s">
        <v>278</v>
      </c>
      <c r="G2" s="1246" t="s">
        <v>279</v>
      </c>
      <c r="H2" s="1246"/>
      <c r="I2" s="1246"/>
      <c r="J2" s="1246" t="s">
        <v>280</v>
      </c>
      <c r="K2" s="1246" t="s">
        <v>286</v>
      </c>
      <c r="L2" s="1246"/>
      <c r="M2" s="1246"/>
      <c r="N2" s="1246" t="s">
        <v>287</v>
      </c>
      <c r="O2" s="1246"/>
      <c r="P2" s="1246"/>
      <c r="Q2" s="1246" t="s">
        <v>284</v>
      </c>
    </row>
    <row r="3" spans="2:17" s="651" customFormat="1" ht="25.5">
      <c r="B3" s="1277"/>
      <c r="C3" s="1246"/>
      <c r="D3" s="1278"/>
      <c r="E3" s="1246"/>
      <c r="F3" s="1246"/>
      <c r="G3" s="642" t="s">
        <v>281</v>
      </c>
      <c r="H3" s="642" t="s">
        <v>282</v>
      </c>
      <c r="I3" s="642" t="s">
        <v>283</v>
      </c>
      <c r="J3" s="1246"/>
      <c r="K3" s="642" t="s">
        <v>281</v>
      </c>
      <c r="L3" s="642" t="s">
        <v>282</v>
      </c>
      <c r="M3" s="642" t="s">
        <v>283</v>
      </c>
      <c r="N3" s="642" t="s">
        <v>281</v>
      </c>
      <c r="O3" s="642" t="s">
        <v>282</v>
      </c>
      <c r="P3" s="642" t="s">
        <v>283</v>
      </c>
      <c r="Q3" s="1246"/>
    </row>
    <row r="4" spans="2:17">
      <c r="B4" s="656">
        <v>1</v>
      </c>
      <c r="C4" s="583" t="s">
        <v>447</v>
      </c>
      <c r="D4" s="583">
        <v>17989</v>
      </c>
      <c r="E4" s="671" t="s">
        <v>448</v>
      </c>
      <c r="F4" s="658"/>
      <c r="G4" s="659" t="s">
        <v>558</v>
      </c>
      <c r="H4" s="660">
        <v>9</v>
      </c>
      <c r="I4" s="657" t="s">
        <v>449</v>
      </c>
      <c r="J4" s="657" t="s">
        <v>450</v>
      </c>
      <c r="K4" s="659" t="s">
        <v>389</v>
      </c>
      <c r="L4" s="658" t="s">
        <v>583</v>
      </c>
      <c r="M4" s="657">
        <v>43102</v>
      </c>
      <c r="N4" s="659" t="s">
        <v>389</v>
      </c>
      <c r="O4" s="658" t="s">
        <v>583</v>
      </c>
      <c r="P4" s="657">
        <v>43102</v>
      </c>
      <c r="Q4" s="532"/>
    </row>
    <row r="5" spans="2:17">
      <c r="B5" s="656">
        <v>2</v>
      </c>
      <c r="C5" s="583" t="s">
        <v>463</v>
      </c>
      <c r="D5" s="583">
        <v>65742</v>
      </c>
      <c r="E5" s="671">
        <v>23501</v>
      </c>
      <c r="F5" s="658"/>
      <c r="G5" s="659" t="s">
        <v>559</v>
      </c>
      <c r="H5" s="660">
        <v>4</v>
      </c>
      <c r="I5" s="657">
        <v>31027</v>
      </c>
      <c r="J5" s="657">
        <v>32122</v>
      </c>
      <c r="K5" s="659" t="s">
        <v>587</v>
      </c>
      <c r="L5" s="658">
        <v>15</v>
      </c>
      <c r="M5" s="657">
        <v>40550</v>
      </c>
      <c r="N5" s="659" t="s">
        <v>587</v>
      </c>
      <c r="O5" s="658">
        <v>15</v>
      </c>
      <c r="P5" s="657">
        <v>40550</v>
      </c>
      <c r="Q5" s="532"/>
    </row>
    <row r="6" spans="2:17">
      <c r="B6" s="656">
        <v>3</v>
      </c>
      <c r="C6" s="583" t="s">
        <v>458</v>
      </c>
      <c r="D6" s="583">
        <v>65616</v>
      </c>
      <c r="E6" s="671">
        <v>24145</v>
      </c>
      <c r="F6" s="658"/>
      <c r="G6" s="659" t="s">
        <v>559</v>
      </c>
      <c r="H6" s="660">
        <v>4</v>
      </c>
      <c r="I6" s="657">
        <v>31027</v>
      </c>
      <c r="J6" s="657">
        <v>32122</v>
      </c>
      <c r="K6" s="659" t="s">
        <v>584</v>
      </c>
      <c r="L6" s="658">
        <v>16</v>
      </c>
      <c r="M6" s="657">
        <v>42011</v>
      </c>
      <c r="N6" s="659" t="s">
        <v>584</v>
      </c>
      <c r="O6" s="658">
        <v>16</v>
      </c>
      <c r="P6" s="657">
        <v>42011</v>
      </c>
      <c r="Q6" s="532"/>
    </row>
    <row r="7" spans="2:17">
      <c r="B7" s="656">
        <v>4</v>
      </c>
      <c r="C7" s="583" t="s">
        <v>457</v>
      </c>
      <c r="D7" s="583">
        <v>65641</v>
      </c>
      <c r="E7" s="672" t="s">
        <v>451</v>
      </c>
      <c r="F7" s="661"/>
      <c r="G7" s="661" t="s">
        <v>559</v>
      </c>
      <c r="H7" s="660">
        <v>4</v>
      </c>
      <c r="I7" s="657">
        <v>31027</v>
      </c>
      <c r="J7" s="657">
        <v>32122</v>
      </c>
      <c r="K7" s="659" t="s">
        <v>584</v>
      </c>
      <c r="L7" s="658">
        <v>16</v>
      </c>
      <c r="M7" s="657">
        <v>42011</v>
      </c>
      <c r="N7" s="659" t="s">
        <v>584</v>
      </c>
      <c r="O7" s="658">
        <v>16</v>
      </c>
      <c r="P7" s="657">
        <v>42011</v>
      </c>
      <c r="Q7" s="661"/>
    </row>
    <row r="8" spans="2:17">
      <c r="B8" s="656">
        <v>5</v>
      </c>
      <c r="C8" s="583" t="s">
        <v>555</v>
      </c>
      <c r="D8" s="583">
        <v>17995</v>
      </c>
      <c r="E8" s="671">
        <v>22046</v>
      </c>
      <c r="F8" s="661"/>
      <c r="G8" s="661" t="s">
        <v>559</v>
      </c>
      <c r="H8" s="660">
        <v>4</v>
      </c>
      <c r="I8" s="657">
        <v>31027</v>
      </c>
      <c r="J8" s="657">
        <v>32122</v>
      </c>
      <c r="K8" s="657" t="s">
        <v>585</v>
      </c>
      <c r="L8" s="658">
        <v>14</v>
      </c>
      <c r="M8" s="657" t="s">
        <v>588</v>
      </c>
      <c r="N8" s="657" t="s">
        <v>585</v>
      </c>
      <c r="O8" s="658">
        <v>14</v>
      </c>
      <c r="P8" s="657" t="s">
        <v>588</v>
      </c>
      <c r="Q8" s="661"/>
    </row>
    <row r="9" spans="2:17">
      <c r="B9" s="656">
        <v>6</v>
      </c>
      <c r="C9" s="583" t="s">
        <v>481</v>
      </c>
      <c r="D9" s="583">
        <v>17996</v>
      </c>
      <c r="E9" s="671">
        <v>21952</v>
      </c>
      <c r="F9" s="661"/>
      <c r="G9" s="661" t="s">
        <v>559</v>
      </c>
      <c r="H9" s="660">
        <v>4</v>
      </c>
      <c r="I9" s="657">
        <v>31027</v>
      </c>
      <c r="J9" s="657">
        <v>31757</v>
      </c>
      <c r="K9" s="657" t="s">
        <v>586</v>
      </c>
      <c r="L9" s="658">
        <v>14</v>
      </c>
      <c r="M9" s="657">
        <v>42736</v>
      </c>
      <c r="N9" s="657" t="s">
        <v>586</v>
      </c>
      <c r="O9" s="658">
        <v>14</v>
      </c>
      <c r="P9" s="657">
        <v>42736</v>
      </c>
      <c r="Q9" s="661"/>
    </row>
    <row r="10" spans="2:17">
      <c r="B10" s="656">
        <v>7</v>
      </c>
      <c r="C10" s="583" t="s">
        <v>468</v>
      </c>
      <c r="D10" s="583">
        <v>65740</v>
      </c>
      <c r="E10" s="672" t="s">
        <v>469</v>
      </c>
      <c r="F10" s="661"/>
      <c r="G10" s="661" t="s">
        <v>565</v>
      </c>
      <c r="H10" s="660">
        <v>3</v>
      </c>
      <c r="I10" s="657">
        <v>30692</v>
      </c>
      <c r="J10" s="657">
        <v>31423</v>
      </c>
      <c r="K10" s="657" t="s">
        <v>589</v>
      </c>
      <c r="L10" s="658">
        <v>8</v>
      </c>
      <c r="M10" s="657"/>
      <c r="N10" s="657" t="s">
        <v>589</v>
      </c>
      <c r="O10" s="658">
        <v>8</v>
      </c>
      <c r="P10" s="657"/>
      <c r="Q10" s="661"/>
    </row>
    <row r="11" spans="2:17">
      <c r="B11" s="656">
        <v>8</v>
      </c>
      <c r="C11" s="583" t="s">
        <v>474</v>
      </c>
      <c r="D11" s="583">
        <v>40756</v>
      </c>
      <c r="E11" s="671">
        <v>22199</v>
      </c>
      <c r="F11" s="661"/>
      <c r="G11" s="661" t="s">
        <v>567</v>
      </c>
      <c r="H11" s="660">
        <v>4</v>
      </c>
      <c r="I11" s="661" t="s">
        <v>475</v>
      </c>
      <c r="J11" s="661" t="s">
        <v>590</v>
      </c>
      <c r="K11" s="661" t="s">
        <v>591</v>
      </c>
      <c r="L11" s="658">
        <v>13</v>
      </c>
      <c r="M11" s="657">
        <v>40909</v>
      </c>
      <c r="N11" s="661" t="s">
        <v>591</v>
      </c>
      <c r="O11" s="658">
        <v>13</v>
      </c>
      <c r="P11" s="657">
        <v>40909</v>
      </c>
      <c r="Q11" s="661"/>
    </row>
    <row r="12" spans="2:17">
      <c r="B12" s="656">
        <v>9</v>
      </c>
      <c r="C12" s="583" t="s">
        <v>561</v>
      </c>
      <c r="D12" s="583">
        <v>42293</v>
      </c>
      <c r="E12" s="672" t="s">
        <v>460</v>
      </c>
      <c r="F12" s="661"/>
      <c r="G12" s="661" t="s">
        <v>560</v>
      </c>
      <c r="H12" s="660">
        <v>8</v>
      </c>
      <c r="I12" s="661" t="s">
        <v>461</v>
      </c>
      <c r="J12" s="661" t="s">
        <v>462</v>
      </c>
      <c r="K12" s="661" t="s">
        <v>592</v>
      </c>
      <c r="L12" s="658">
        <v>16</v>
      </c>
      <c r="M12" s="657">
        <v>42005</v>
      </c>
      <c r="N12" s="661" t="s">
        <v>592</v>
      </c>
      <c r="O12" s="658">
        <v>16</v>
      </c>
      <c r="P12" s="657">
        <v>42005</v>
      </c>
      <c r="Q12" s="661"/>
    </row>
    <row r="13" spans="2:17" ht="18" customHeight="1">
      <c r="B13" s="656">
        <v>10</v>
      </c>
      <c r="C13" s="583" t="s">
        <v>478</v>
      </c>
      <c r="D13" s="583">
        <v>65734</v>
      </c>
      <c r="E13" s="672" t="s">
        <v>479</v>
      </c>
      <c r="F13" s="661"/>
      <c r="G13" s="661" t="s">
        <v>564</v>
      </c>
      <c r="H13" s="660">
        <v>7</v>
      </c>
      <c r="I13" s="661" t="s">
        <v>480</v>
      </c>
      <c r="J13" s="657">
        <v>40243</v>
      </c>
      <c r="K13" s="657" t="s">
        <v>595</v>
      </c>
      <c r="L13" s="658">
        <v>13</v>
      </c>
      <c r="M13" s="657">
        <v>40544</v>
      </c>
      <c r="N13" s="657" t="s">
        <v>595</v>
      </c>
      <c r="O13" s="658">
        <v>13</v>
      </c>
      <c r="P13" s="657">
        <v>40544</v>
      </c>
      <c r="Q13" s="662"/>
    </row>
    <row r="14" spans="2:17">
      <c r="B14" s="656">
        <v>11</v>
      </c>
      <c r="C14" s="583" t="s">
        <v>476</v>
      </c>
      <c r="D14" s="583">
        <v>65621</v>
      </c>
      <c r="E14" s="672" t="s">
        <v>477</v>
      </c>
      <c r="F14" s="661"/>
      <c r="G14" s="661" t="s">
        <v>568</v>
      </c>
      <c r="H14" s="660">
        <v>4</v>
      </c>
      <c r="I14" s="657">
        <v>32941</v>
      </c>
      <c r="J14" s="657">
        <v>32941</v>
      </c>
      <c r="K14" s="657" t="s">
        <v>594</v>
      </c>
      <c r="L14" s="658">
        <v>13</v>
      </c>
      <c r="M14" s="657">
        <v>40550</v>
      </c>
      <c r="N14" s="657" t="s">
        <v>594</v>
      </c>
      <c r="O14" s="658">
        <v>13</v>
      </c>
      <c r="P14" s="657">
        <v>40550</v>
      </c>
      <c r="Q14" s="661"/>
    </row>
    <row r="15" spans="2:17">
      <c r="B15" s="656">
        <v>12</v>
      </c>
      <c r="C15" s="583" t="s">
        <v>470</v>
      </c>
      <c r="D15" s="583">
        <v>45320</v>
      </c>
      <c r="E15" s="672" t="s">
        <v>471</v>
      </c>
      <c r="F15" s="661"/>
      <c r="G15" s="661" t="s">
        <v>566</v>
      </c>
      <c r="H15" s="660">
        <v>10</v>
      </c>
      <c r="I15" s="661" t="s">
        <v>472</v>
      </c>
      <c r="J15" s="661" t="s">
        <v>473</v>
      </c>
      <c r="K15" s="661" t="s">
        <v>593</v>
      </c>
      <c r="L15" s="658">
        <v>15</v>
      </c>
      <c r="M15" s="657">
        <v>42736</v>
      </c>
      <c r="N15" s="661" t="s">
        <v>593</v>
      </c>
      <c r="O15" s="658">
        <v>15</v>
      </c>
      <c r="P15" s="657">
        <v>42736</v>
      </c>
      <c r="Q15" s="661"/>
    </row>
    <row r="16" spans="2:17">
      <c r="B16" s="656">
        <v>13</v>
      </c>
      <c r="C16" s="583" t="s">
        <v>562</v>
      </c>
      <c r="D16" s="583">
        <v>43341</v>
      </c>
      <c r="E16" s="671" t="s">
        <v>525</v>
      </c>
      <c r="F16" s="661"/>
      <c r="G16" s="661" t="s">
        <v>563</v>
      </c>
      <c r="H16" s="660">
        <v>12</v>
      </c>
      <c r="I16" s="657" t="s">
        <v>526</v>
      </c>
      <c r="J16" s="657" t="s">
        <v>527</v>
      </c>
      <c r="K16" s="661" t="s">
        <v>596</v>
      </c>
      <c r="L16" s="658">
        <v>16</v>
      </c>
      <c r="M16" s="657">
        <v>43101</v>
      </c>
      <c r="N16" s="661" t="s">
        <v>596</v>
      </c>
      <c r="O16" s="658">
        <v>16</v>
      </c>
      <c r="P16" s="657">
        <v>43101</v>
      </c>
      <c r="Q16" s="661"/>
    </row>
    <row r="17" spans="2:17">
      <c r="B17" s="656">
        <v>14</v>
      </c>
      <c r="C17" s="583" t="s">
        <v>464</v>
      </c>
      <c r="D17" s="583">
        <v>42379</v>
      </c>
      <c r="E17" s="671" t="s">
        <v>465</v>
      </c>
      <c r="F17" s="661"/>
      <c r="G17" s="661" t="s">
        <v>564</v>
      </c>
      <c r="H17" s="660">
        <v>7</v>
      </c>
      <c r="I17" s="657" t="s">
        <v>466</v>
      </c>
      <c r="J17" s="657" t="s">
        <v>467</v>
      </c>
      <c r="K17" s="657" t="s">
        <v>597</v>
      </c>
      <c r="L17" s="658">
        <v>15</v>
      </c>
      <c r="M17" s="657">
        <v>43101</v>
      </c>
      <c r="N17" s="657" t="s">
        <v>597</v>
      </c>
      <c r="O17" s="658">
        <v>15</v>
      </c>
      <c r="P17" s="657">
        <v>43101</v>
      </c>
      <c r="Q17" s="661"/>
    </row>
    <row r="18" spans="2:17">
      <c r="B18" s="656">
        <v>15</v>
      </c>
      <c r="C18" s="583" t="s">
        <v>482</v>
      </c>
      <c r="D18" s="583">
        <v>47985</v>
      </c>
      <c r="E18" s="671">
        <v>24329</v>
      </c>
      <c r="F18" s="661"/>
      <c r="G18" s="661" t="s">
        <v>569</v>
      </c>
      <c r="H18" s="660">
        <v>5</v>
      </c>
      <c r="I18" s="661" t="s">
        <v>483</v>
      </c>
      <c r="J18" s="661" t="s">
        <v>484</v>
      </c>
      <c r="K18" s="657" t="s">
        <v>598</v>
      </c>
      <c r="L18" s="658">
        <v>13</v>
      </c>
      <c r="M18" s="657">
        <v>42370</v>
      </c>
      <c r="N18" s="657" t="s">
        <v>598</v>
      </c>
      <c r="O18" s="658">
        <v>13</v>
      </c>
      <c r="P18" s="657">
        <v>42370</v>
      </c>
      <c r="Q18" s="661"/>
    </row>
    <row r="19" spans="2:17">
      <c r="B19" s="656">
        <v>16</v>
      </c>
      <c r="C19" s="583" t="s">
        <v>517</v>
      </c>
      <c r="D19" s="583">
        <v>58059</v>
      </c>
      <c r="E19" s="671" t="s">
        <v>518</v>
      </c>
      <c r="F19" s="661"/>
      <c r="G19" s="661" t="s">
        <v>579</v>
      </c>
      <c r="H19" s="660">
        <v>4</v>
      </c>
      <c r="I19" s="657">
        <v>33889</v>
      </c>
      <c r="J19" s="657">
        <v>34619</v>
      </c>
      <c r="K19" s="661" t="s">
        <v>599</v>
      </c>
      <c r="L19" s="658">
        <v>13</v>
      </c>
      <c r="M19" s="657">
        <v>42736</v>
      </c>
      <c r="N19" s="661" t="s">
        <v>599</v>
      </c>
      <c r="O19" s="658">
        <v>13</v>
      </c>
      <c r="P19" s="657">
        <v>42736</v>
      </c>
      <c r="Q19" s="661"/>
    </row>
    <row r="20" spans="2:17">
      <c r="B20" s="656">
        <v>17</v>
      </c>
      <c r="C20" s="583" t="s">
        <v>485</v>
      </c>
      <c r="D20" s="583">
        <v>65716</v>
      </c>
      <c r="E20" s="672" t="s">
        <v>486</v>
      </c>
      <c r="F20" s="661"/>
      <c r="G20" s="661" t="s">
        <v>570</v>
      </c>
      <c r="H20" s="660">
        <v>8</v>
      </c>
      <c r="I20" s="657">
        <v>37500</v>
      </c>
      <c r="J20" s="657">
        <v>38231</v>
      </c>
      <c r="K20" s="661" t="s">
        <v>589</v>
      </c>
      <c r="L20" s="658">
        <v>9</v>
      </c>
      <c r="M20" s="657" t="s">
        <v>600</v>
      </c>
      <c r="N20" s="661" t="s">
        <v>589</v>
      </c>
      <c r="O20" s="658">
        <v>9</v>
      </c>
      <c r="P20" s="657" t="s">
        <v>600</v>
      </c>
      <c r="Q20" s="662"/>
    </row>
    <row r="21" spans="2:17">
      <c r="B21" s="656">
        <v>18</v>
      </c>
      <c r="C21" s="583" t="s">
        <v>488</v>
      </c>
      <c r="D21" s="583">
        <v>39749</v>
      </c>
      <c r="E21" s="671" t="s">
        <v>489</v>
      </c>
      <c r="F21" s="661"/>
      <c r="G21" s="661" t="s">
        <v>571</v>
      </c>
      <c r="H21" s="660">
        <v>5</v>
      </c>
      <c r="I21" s="657">
        <v>38875</v>
      </c>
      <c r="J21" s="657">
        <v>39606</v>
      </c>
      <c r="K21" s="661" t="s">
        <v>601</v>
      </c>
      <c r="L21" s="658">
        <v>8</v>
      </c>
      <c r="M21" s="657">
        <v>40978</v>
      </c>
      <c r="N21" s="661" t="s">
        <v>601</v>
      </c>
      <c r="O21" s="658">
        <v>8</v>
      </c>
      <c r="P21" s="657">
        <v>40978</v>
      </c>
      <c r="Q21" s="661"/>
    </row>
    <row r="22" spans="2:17">
      <c r="B22" s="656">
        <v>19</v>
      </c>
      <c r="C22" s="583" t="s">
        <v>487</v>
      </c>
      <c r="D22" s="583">
        <v>39778</v>
      </c>
      <c r="E22" s="671">
        <v>29741</v>
      </c>
      <c r="F22" s="661"/>
      <c r="G22" s="661" t="s">
        <v>571</v>
      </c>
      <c r="H22" s="660">
        <v>5</v>
      </c>
      <c r="I22" s="657">
        <v>39153</v>
      </c>
      <c r="J22" s="657">
        <v>40249</v>
      </c>
      <c r="K22" s="657" t="s">
        <v>601</v>
      </c>
      <c r="L22" s="658">
        <v>8</v>
      </c>
      <c r="M22" s="657">
        <v>40978</v>
      </c>
      <c r="N22" s="657" t="s">
        <v>601</v>
      </c>
      <c r="O22" s="658">
        <v>8</v>
      </c>
      <c r="P22" s="657">
        <v>40978</v>
      </c>
      <c r="Q22" s="661"/>
    </row>
    <row r="23" spans="2:17">
      <c r="B23" s="656">
        <v>20</v>
      </c>
      <c r="C23" s="583" t="s">
        <v>519</v>
      </c>
      <c r="D23" s="583">
        <v>4916</v>
      </c>
      <c r="E23" s="672" t="s">
        <v>520</v>
      </c>
      <c r="F23" s="661"/>
      <c r="G23" s="661" t="s">
        <v>580</v>
      </c>
      <c r="H23" s="660">
        <v>4</v>
      </c>
      <c r="I23" s="657">
        <v>38723</v>
      </c>
      <c r="J23" s="657">
        <v>39453</v>
      </c>
      <c r="K23" s="657" t="s">
        <v>602</v>
      </c>
      <c r="L23" s="658">
        <v>12</v>
      </c>
      <c r="M23" s="657">
        <v>43107</v>
      </c>
      <c r="N23" s="657" t="s">
        <v>602</v>
      </c>
      <c r="O23" s="658">
        <v>12</v>
      </c>
      <c r="P23" s="657">
        <v>43107</v>
      </c>
      <c r="Q23" s="661"/>
    </row>
    <row r="24" spans="2:17">
      <c r="B24" s="656">
        <v>21</v>
      </c>
      <c r="C24" s="583" t="s">
        <v>490</v>
      </c>
      <c r="D24" s="583">
        <v>65645</v>
      </c>
      <c r="E24" s="671">
        <v>31598</v>
      </c>
      <c r="F24" s="661"/>
      <c r="G24" s="661" t="s">
        <v>582</v>
      </c>
      <c r="H24" s="660">
        <v>8</v>
      </c>
      <c r="I24" s="661" t="s">
        <v>491</v>
      </c>
      <c r="J24" s="661" t="s">
        <v>492</v>
      </c>
      <c r="K24" s="657"/>
      <c r="L24" s="658"/>
      <c r="M24" s="657"/>
      <c r="N24" s="657"/>
      <c r="O24" s="658"/>
      <c r="P24" s="657"/>
      <c r="Q24" s="661"/>
    </row>
    <row r="25" spans="2:17">
      <c r="B25" s="656">
        <v>22</v>
      </c>
      <c r="C25" s="583" t="s">
        <v>493</v>
      </c>
      <c r="D25" s="583">
        <v>34755</v>
      </c>
      <c r="E25" s="671" t="s">
        <v>494</v>
      </c>
      <c r="F25" s="661"/>
      <c r="G25" s="661" t="s">
        <v>572</v>
      </c>
      <c r="H25" s="660">
        <v>4</v>
      </c>
      <c r="I25" s="657" t="s">
        <v>495</v>
      </c>
      <c r="J25" s="657" t="s">
        <v>496</v>
      </c>
      <c r="K25" s="661" t="s">
        <v>603</v>
      </c>
      <c r="L25" s="658">
        <v>9</v>
      </c>
      <c r="M25" s="657">
        <v>39814</v>
      </c>
      <c r="N25" s="661" t="s">
        <v>603</v>
      </c>
      <c r="O25" s="658">
        <v>9</v>
      </c>
      <c r="P25" s="657">
        <v>39814</v>
      </c>
      <c r="Q25" s="661"/>
    </row>
    <row r="26" spans="2:17">
      <c r="B26" s="656">
        <v>23</v>
      </c>
      <c r="C26" s="583" t="s">
        <v>501</v>
      </c>
      <c r="D26" s="583">
        <v>46886</v>
      </c>
      <c r="E26" s="671">
        <v>31302</v>
      </c>
      <c r="F26" s="661"/>
      <c r="G26" s="661" t="s">
        <v>567</v>
      </c>
      <c r="H26" s="660">
        <v>4</v>
      </c>
      <c r="I26" s="661" t="s">
        <v>502</v>
      </c>
      <c r="J26" s="661" t="s">
        <v>503</v>
      </c>
      <c r="K26" s="661" t="s">
        <v>604</v>
      </c>
      <c r="L26" s="658">
        <v>7</v>
      </c>
      <c r="M26" s="657">
        <v>40978</v>
      </c>
      <c r="N26" s="661" t="s">
        <v>604</v>
      </c>
      <c r="O26" s="658">
        <v>7</v>
      </c>
      <c r="P26" s="657">
        <v>40978</v>
      </c>
      <c r="Q26" s="661"/>
    </row>
    <row r="27" spans="2:17">
      <c r="B27" s="656">
        <v>24</v>
      </c>
      <c r="C27" s="583" t="s">
        <v>499</v>
      </c>
      <c r="D27" s="583">
        <v>65652</v>
      </c>
      <c r="E27" s="671">
        <v>24807</v>
      </c>
      <c r="F27" s="661"/>
      <c r="G27" s="661" t="s">
        <v>573</v>
      </c>
      <c r="H27" s="660">
        <v>4</v>
      </c>
      <c r="I27" s="657">
        <v>37622</v>
      </c>
      <c r="J27" s="657">
        <v>38353</v>
      </c>
      <c r="K27" s="661" t="s">
        <v>605</v>
      </c>
      <c r="L27" s="658">
        <v>7</v>
      </c>
      <c r="M27" s="657">
        <v>40917</v>
      </c>
      <c r="N27" s="661" t="s">
        <v>605</v>
      </c>
      <c r="O27" s="658">
        <v>7</v>
      </c>
      <c r="P27" s="657">
        <v>40917</v>
      </c>
      <c r="Q27" s="661"/>
    </row>
    <row r="28" spans="2:17">
      <c r="B28" s="656">
        <v>25</v>
      </c>
      <c r="C28" s="583" t="s">
        <v>504</v>
      </c>
      <c r="D28" s="583">
        <v>41953</v>
      </c>
      <c r="E28" s="671" t="s">
        <v>500</v>
      </c>
      <c r="F28" s="661"/>
      <c r="G28" s="661" t="s">
        <v>574</v>
      </c>
      <c r="H28" s="660">
        <v>3</v>
      </c>
      <c r="I28" s="657">
        <v>31625</v>
      </c>
      <c r="J28" s="657">
        <v>36008</v>
      </c>
      <c r="K28" s="661" t="s">
        <v>606</v>
      </c>
      <c r="L28" s="658">
        <v>9</v>
      </c>
      <c r="M28" s="657">
        <v>43101</v>
      </c>
      <c r="N28" s="661" t="s">
        <v>606</v>
      </c>
      <c r="O28" s="658">
        <v>9</v>
      </c>
      <c r="P28" s="657">
        <v>43101</v>
      </c>
      <c r="Q28" s="661"/>
    </row>
    <row r="29" spans="2:17">
      <c r="B29" s="656">
        <v>26</v>
      </c>
      <c r="C29" s="583" t="s">
        <v>497</v>
      </c>
      <c r="D29" s="583">
        <v>41951</v>
      </c>
      <c r="E29" s="671" t="s">
        <v>498</v>
      </c>
      <c r="F29" s="661"/>
      <c r="G29" s="661" t="s">
        <v>396</v>
      </c>
      <c r="H29" s="660">
        <v>2</v>
      </c>
      <c r="I29" s="657">
        <v>35647</v>
      </c>
      <c r="J29" s="657">
        <v>36377</v>
      </c>
      <c r="K29" s="661" t="s">
        <v>606</v>
      </c>
      <c r="L29" s="658">
        <v>9</v>
      </c>
      <c r="M29" s="657">
        <v>40909</v>
      </c>
      <c r="N29" s="661" t="s">
        <v>606</v>
      </c>
      <c r="O29" s="658">
        <v>9</v>
      </c>
      <c r="P29" s="657">
        <v>40909</v>
      </c>
      <c r="Q29" s="661"/>
    </row>
    <row r="30" spans="2:17">
      <c r="B30" s="656">
        <v>27</v>
      </c>
      <c r="C30" s="583" t="s">
        <v>521</v>
      </c>
      <c r="D30" s="583">
        <v>47643</v>
      </c>
      <c r="E30" s="671">
        <v>28773</v>
      </c>
      <c r="F30" s="661"/>
      <c r="G30" s="661" t="s">
        <v>581</v>
      </c>
      <c r="H30" s="660">
        <v>2</v>
      </c>
      <c r="I30" s="657">
        <v>37258</v>
      </c>
      <c r="J30" s="657">
        <v>38019</v>
      </c>
      <c r="K30" s="657" t="s">
        <v>607</v>
      </c>
      <c r="L30" s="658">
        <v>8</v>
      </c>
      <c r="M30" s="657">
        <v>42736</v>
      </c>
      <c r="N30" s="657" t="s">
        <v>607</v>
      </c>
      <c r="O30" s="658">
        <v>8</v>
      </c>
      <c r="P30" s="657">
        <v>42736</v>
      </c>
      <c r="Q30" s="661"/>
    </row>
    <row r="31" spans="2:17">
      <c r="B31" s="656">
        <v>28</v>
      </c>
      <c r="C31" s="583" t="s">
        <v>505</v>
      </c>
      <c r="D31" s="583" t="s">
        <v>455</v>
      </c>
      <c r="E31" s="671">
        <v>22014</v>
      </c>
      <c r="F31" s="661"/>
      <c r="G31" s="661" t="s">
        <v>575</v>
      </c>
      <c r="H31" s="660">
        <v>2</v>
      </c>
      <c r="I31" s="657">
        <v>37622</v>
      </c>
      <c r="J31" s="657">
        <v>38353</v>
      </c>
      <c r="K31" s="657" t="s">
        <v>608</v>
      </c>
      <c r="L31" s="658">
        <v>7</v>
      </c>
      <c r="M31" s="657">
        <v>41275</v>
      </c>
      <c r="N31" s="657" t="s">
        <v>608</v>
      </c>
      <c r="O31" s="658">
        <v>7</v>
      </c>
      <c r="P31" s="657">
        <v>41275</v>
      </c>
      <c r="Q31" s="661"/>
    </row>
    <row r="32" spans="2:17">
      <c r="B32" s="656">
        <v>29</v>
      </c>
      <c r="C32" s="583" t="s">
        <v>508</v>
      </c>
      <c r="D32" s="583">
        <v>72034</v>
      </c>
      <c r="E32" s="671">
        <v>30902</v>
      </c>
      <c r="F32" s="661"/>
      <c r="G32" s="661" t="s">
        <v>573</v>
      </c>
      <c r="H32" s="660">
        <v>4</v>
      </c>
      <c r="I32" s="661" t="s">
        <v>510</v>
      </c>
      <c r="J32" s="661" t="s">
        <v>509</v>
      </c>
      <c r="K32" s="657" t="s">
        <v>609</v>
      </c>
      <c r="L32" s="658">
        <v>4</v>
      </c>
      <c r="M32" s="657" t="s">
        <v>610</v>
      </c>
      <c r="N32" s="657" t="s">
        <v>609</v>
      </c>
      <c r="O32" s="658">
        <v>4</v>
      </c>
      <c r="P32" s="657" t="s">
        <v>610</v>
      </c>
      <c r="Q32" s="661"/>
    </row>
    <row r="33" spans="1:17">
      <c r="B33" s="656">
        <v>30</v>
      </c>
      <c r="C33" s="583" t="s">
        <v>506</v>
      </c>
      <c r="D33" s="583">
        <v>65711</v>
      </c>
      <c r="E33" s="671" t="s">
        <v>507</v>
      </c>
      <c r="F33" s="661"/>
      <c r="G33" s="661" t="s">
        <v>573</v>
      </c>
      <c r="H33" s="660">
        <v>4</v>
      </c>
      <c r="I33" s="657">
        <v>40186</v>
      </c>
      <c r="J33" s="657">
        <v>40916</v>
      </c>
      <c r="K33" s="661" t="s">
        <v>611</v>
      </c>
      <c r="L33" s="658">
        <v>4</v>
      </c>
      <c r="M33" s="657">
        <v>40186</v>
      </c>
      <c r="N33" s="661" t="s">
        <v>611</v>
      </c>
      <c r="O33" s="658">
        <v>4</v>
      </c>
      <c r="P33" s="657">
        <v>40186</v>
      </c>
      <c r="Q33" s="661"/>
    </row>
    <row r="34" spans="1:17">
      <c r="B34" s="656">
        <v>31</v>
      </c>
      <c r="C34" s="583" t="s">
        <v>515</v>
      </c>
      <c r="D34" s="583">
        <v>44652</v>
      </c>
      <c r="E34" s="671" t="s">
        <v>516</v>
      </c>
      <c r="F34" s="661"/>
      <c r="G34" s="661" t="s">
        <v>578</v>
      </c>
      <c r="H34" s="660">
        <v>2</v>
      </c>
      <c r="I34" s="657">
        <v>37992</v>
      </c>
      <c r="J34" s="657">
        <v>38723</v>
      </c>
      <c r="K34" s="661" t="s">
        <v>608</v>
      </c>
      <c r="L34" s="658">
        <v>7</v>
      </c>
      <c r="M34" s="657">
        <v>42736</v>
      </c>
      <c r="N34" s="661" t="s">
        <v>608</v>
      </c>
      <c r="O34" s="658">
        <v>7</v>
      </c>
      <c r="P34" s="657">
        <v>42736</v>
      </c>
      <c r="Q34" s="661"/>
    </row>
    <row r="35" spans="1:17">
      <c r="B35" s="656">
        <v>32</v>
      </c>
      <c r="C35" s="583" t="s">
        <v>511</v>
      </c>
      <c r="D35" s="583">
        <v>41692</v>
      </c>
      <c r="E35" s="671" t="s">
        <v>522</v>
      </c>
      <c r="F35" s="661"/>
      <c r="G35" s="661" t="s">
        <v>576</v>
      </c>
      <c r="H35" s="660">
        <v>3</v>
      </c>
      <c r="I35" s="657" t="s">
        <v>523</v>
      </c>
      <c r="J35" s="657" t="s">
        <v>524</v>
      </c>
      <c r="K35" s="661" t="s">
        <v>612</v>
      </c>
      <c r="L35" s="658">
        <v>6</v>
      </c>
      <c r="M35" s="657">
        <v>42736</v>
      </c>
      <c r="N35" s="661" t="s">
        <v>612</v>
      </c>
      <c r="O35" s="658">
        <v>6</v>
      </c>
      <c r="P35" s="657">
        <v>42736</v>
      </c>
      <c r="Q35" s="661"/>
    </row>
    <row r="36" spans="1:17">
      <c r="A36" s="652" t="s">
        <v>577</v>
      </c>
      <c r="B36" s="656">
        <v>33</v>
      </c>
      <c r="C36" s="583" t="s">
        <v>512</v>
      </c>
      <c r="D36" s="583">
        <v>65673</v>
      </c>
      <c r="E36" s="671" t="s">
        <v>513</v>
      </c>
      <c r="F36" s="661"/>
      <c r="G36" s="661" t="s">
        <v>575</v>
      </c>
      <c r="H36" s="660">
        <v>2</v>
      </c>
      <c r="I36" s="657">
        <v>37622</v>
      </c>
      <c r="J36" s="657" t="s">
        <v>514</v>
      </c>
      <c r="K36" s="661" t="s">
        <v>613</v>
      </c>
      <c r="L36" s="658">
        <v>6</v>
      </c>
      <c r="M36" s="657">
        <v>40429</v>
      </c>
      <c r="N36" s="661" t="s">
        <v>613</v>
      </c>
      <c r="O36" s="658">
        <v>6</v>
      </c>
      <c r="P36" s="657">
        <v>40429</v>
      </c>
      <c r="Q36" s="661"/>
    </row>
    <row r="37" spans="1:17" ht="15.75">
      <c r="B37" s="656">
        <v>34</v>
      </c>
      <c r="C37" s="455" t="s">
        <v>454</v>
      </c>
      <c r="D37" s="455">
        <v>17834</v>
      </c>
      <c r="E37" s="673" t="s">
        <v>731</v>
      </c>
      <c r="F37" s="663"/>
      <c r="G37" s="663" t="s">
        <v>396</v>
      </c>
      <c r="H37" s="484" t="s">
        <v>635</v>
      </c>
      <c r="I37" s="484" t="s">
        <v>732</v>
      </c>
      <c r="J37" s="664">
        <v>37992</v>
      </c>
      <c r="K37" s="484"/>
      <c r="L37" s="484"/>
      <c r="M37" s="484"/>
      <c r="N37" s="484"/>
      <c r="O37" s="484"/>
      <c r="P37" s="484"/>
      <c r="Q37" s="666"/>
    </row>
    <row r="38" spans="1:17" ht="15.75">
      <c r="B38" s="656">
        <v>35</v>
      </c>
      <c r="C38" s="455" t="s">
        <v>453</v>
      </c>
      <c r="D38" s="455">
        <v>36792</v>
      </c>
      <c r="E38" s="673"/>
      <c r="F38" s="663"/>
      <c r="G38" s="663"/>
      <c r="H38" s="484"/>
      <c r="I38" s="484"/>
      <c r="J38" s="663"/>
      <c r="K38" s="484"/>
      <c r="L38" s="484"/>
      <c r="M38" s="484"/>
      <c r="N38" s="484"/>
      <c r="O38" s="484"/>
      <c r="P38" s="484"/>
      <c r="Q38" s="666"/>
    </row>
    <row r="39" spans="1:17" ht="15.75">
      <c r="B39" s="656">
        <v>36</v>
      </c>
      <c r="C39" s="667" t="s">
        <v>669</v>
      </c>
      <c r="D39" s="667">
        <v>4243</v>
      </c>
      <c r="E39" s="673" t="s">
        <v>641</v>
      </c>
      <c r="F39" s="663"/>
      <c r="G39" s="663" t="s">
        <v>642</v>
      </c>
      <c r="H39" s="484" t="s">
        <v>643</v>
      </c>
      <c r="I39" s="484" t="s">
        <v>644</v>
      </c>
      <c r="J39" s="664">
        <v>33243</v>
      </c>
      <c r="K39" s="484" t="s">
        <v>584</v>
      </c>
      <c r="L39" s="484" t="s">
        <v>645</v>
      </c>
      <c r="M39" s="484" t="s">
        <v>646</v>
      </c>
      <c r="N39" s="484" t="s">
        <v>584</v>
      </c>
      <c r="O39" s="484" t="s">
        <v>645</v>
      </c>
      <c r="P39" s="484" t="s">
        <v>646</v>
      </c>
      <c r="Q39" s="666"/>
    </row>
    <row r="40" spans="1:17" ht="15.75">
      <c r="B40" s="656">
        <v>37</v>
      </c>
      <c r="C40" s="667" t="s">
        <v>670</v>
      </c>
      <c r="D40" s="667">
        <v>5458</v>
      </c>
      <c r="E40" s="674">
        <v>23540</v>
      </c>
      <c r="F40" s="663"/>
      <c r="G40" s="663" t="s">
        <v>563</v>
      </c>
      <c r="H40" s="484" t="s">
        <v>647</v>
      </c>
      <c r="I40" s="484" t="s">
        <v>650</v>
      </c>
      <c r="J40" s="668">
        <v>35798</v>
      </c>
      <c r="K40" s="663" t="s">
        <v>648</v>
      </c>
      <c r="L40" s="484" t="s">
        <v>645</v>
      </c>
      <c r="M40" s="484" t="s">
        <v>649</v>
      </c>
      <c r="N40" s="663" t="s">
        <v>648</v>
      </c>
      <c r="O40" s="484" t="s">
        <v>645</v>
      </c>
      <c r="P40" s="484" t="s">
        <v>649</v>
      </c>
      <c r="Q40" s="666"/>
    </row>
    <row r="41" spans="1:17" ht="15.75">
      <c r="B41" s="656">
        <v>38</v>
      </c>
      <c r="C41" s="667" t="s">
        <v>671</v>
      </c>
      <c r="D41" s="667"/>
      <c r="E41" s="673" t="s">
        <v>651</v>
      </c>
      <c r="F41" s="663"/>
      <c r="G41" s="663" t="s">
        <v>652</v>
      </c>
      <c r="H41" s="484" t="s">
        <v>653</v>
      </c>
      <c r="I41" s="484" t="s">
        <v>654</v>
      </c>
      <c r="J41" s="664">
        <v>38628</v>
      </c>
      <c r="K41" s="484" t="s">
        <v>656</v>
      </c>
      <c r="L41" s="484" t="s">
        <v>655</v>
      </c>
      <c r="M41" s="484" t="s">
        <v>657</v>
      </c>
      <c r="N41" s="484" t="s">
        <v>656</v>
      </c>
      <c r="O41" s="484" t="s">
        <v>655</v>
      </c>
      <c r="P41" s="484" t="s">
        <v>657</v>
      </c>
      <c r="Q41" s="666"/>
    </row>
    <row r="42" spans="1:17" ht="15.75">
      <c r="B42" s="656">
        <v>39</v>
      </c>
      <c r="C42" s="667" t="s">
        <v>672</v>
      </c>
      <c r="D42" s="667">
        <v>10457</v>
      </c>
      <c r="E42" s="673" t="s">
        <v>658</v>
      </c>
      <c r="F42" s="663"/>
      <c r="G42" s="663" t="s">
        <v>659</v>
      </c>
      <c r="H42" s="484" t="s">
        <v>660</v>
      </c>
      <c r="I42" s="484" t="s">
        <v>661</v>
      </c>
      <c r="J42" s="664">
        <v>34464</v>
      </c>
      <c r="K42" s="484" t="s">
        <v>662</v>
      </c>
      <c r="L42" s="484" t="s">
        <v>655</v>
      </c>
      <c r="M42" s="484" t="s">
        <v>663</v>
      </c>
      <c r="N42" s="484" t="s">
        <v>662</v>
      </c>
      <c r="O42" s="484" t="s">
        <v>655</v>
      </c>
      <c r="P42" s="484" t="s">
        <v>663</v>
      </c>
      <c r="Q42" s="666"/>
    </row>
    <row r="43" spans="1:17" ht="15.75">
      <c r="B43" s="656">
        <v>40</v>
      </c>
      <c r="C43" s="667" t="s">
        <v>673</v>
      </c>
      <c r="D43" s="667">
        <v>42378</v>
      </c>
      <c r="E43" s="673" t="s">
        <v>664</v>
      </c>
      <c r="F43" s="663"/>
      <c r="G43" s="663" t="s">
        <v>564</v>
      </c>
      <c r="H43" s="484" t="s">
        <v>634</v>
      </c>
      <c r="I43" s="484" t="s">
        <v>665</v>
      </c>
      <c r="J43" s="664">
        <v>33553</v>
      </c>
      <c r="K43" s="484" t="s">
        <v>666</v>
      </c>
      <c r="L43" s="484" t="s">
        <v>667</v>
      </c>
      <c r="M43" s="484" t="s">
        <v>668</v>
      </c>
      <c r="N43" s="484" t="s">
        <v>666</v>
      </c>
      <c r="O43" s="484" t="s">
        <v>667</v>
      </c>
      <c r="P43" s="484" t="s">
        <v>668</v>
      </c>
      <c r="Q43" s="666"/>
    </row>
    <row r="44" spans="1:17" ht="15.75">
      <c r="B44" s="656">
        <v>41</v>
      </c>
      <c r="C44" s="455" t="s">
        <v>674</v>
      </c>
      <c r="D44" s="455">
        <v>42396</v>
      </c>
      <c r="E44" s="673" t="s">
        <v>675</v>
      </c>
      <c r="F44" s="663"/>
      <c r="G44" s="663" t="s">
        <v>564</v>
      </c>
      <c r="H44" s="484" t="s">
        <v>634</v>
      </c>
      <c r="I44" s="484" t="s">
        <v>676</v>
      </c>
      <c r="J44" s="663" t="s">
        <v>677</v>
      </c>
      <c r="K44" s="484" t="s">
        <v>666</v>
      </c>
      <c r="L44" s="484" t="s">
        <v>667</v>
      </c>
      <c r="M44" s="484" t="s">
        <v>668</v>
      </c>
      <c r="N44" s="484" t="s">
        <v>666</v>
      </c>
      <c r="O44" s="484" t="s">
        <v>667</v>
      </c>
      <c r="P44" s="484" t="s">
        <v>668</v>
      </c>
      <c r="Q44" s="666"/>
    </row>
    <row r="45" spans="1:17" ht="15.75">
      <c r="B45" s="656">
        <v>42</v>
      </c>
      <c r="C45" s="455" t="s">
        <v>678</v>
      </c>
      <c r="D45" s="455">
        <v>65622</v>
      </c>
      <c r="E45" s="673" t="s">
        <v>679</v>
      </c>
      <c r="F45" s="663"/>
      <c r="G45" s="663" t="s">
        <v>680</v>
      </c>
      <c r="H45" s="484" t="s">
        <v>635</v>
      </c>
      <c r="I45" s="484" t="s">
        <v>681</v>
      </c>
      <c r="J45" s="663" t="s">
        <v>682</v>
      </c>
      <c r="K45" s="484" t="s">
        <v>683</v>
      </c>
      <c r="L45" s="484" t="s">
        <v>684</v>
      </c>
      <c r="M45" s="484" t="s">
        <v>685</v>
      </c>
      <c r="N45" s="484" t="s">
        <v>683</v>
      </c>
      <c r="O45" s="484" t="s">
        <v>684</v>
      </c>
      <c r="P45" s="484" t="s">
        <v>685</v>
      </c>
      <c r="Q45" s="666"/>
    </row>
    <row r="46" spans="1:17" ht="15.75">
      <c r="B46" s="656">
        <v>43</v>
      </c>
      <c r="C46" s="455" t="s">
        <v>686</v>
      </c>
      <c r="D46" s="455">
        <v>42994</v>
      </c>
      <c r="E46" s="674">
        <v>28401</v>
      </c>
      <c r="F46" s="663"/>
      <c r="G46" s="663" t="s">
        <v>564</v>
      </c>
      <c r="H46" s="484" t="s">
        <v>634</v>
      </c>
      <c r="I46" s="484" t="s">
        <v>687</v>
      </c>
      <c r="J46" s="663" t="s">
        <v>688</v>
      </c>
      <c r="K46" s="484" t="s">
        <v>689</v>
      </c>
      <c r="L46" s="484" t="s">
        <v>653</v>
      </c>
      <c r="M46" s="484" t="s">
        <v>690</v>
      </c>
      <c r="N46" s="484" t="s">
        <v>689</v>
      </c>
      <c r="O46" s="484" t="s">
        <v>653</v>
      </c>
      <c r="P46" s="484" t="s">
        <v>690</v>
      </c>
      <c r="Q46" s="666"/>
    </row>
    <row r="47" spans="1:17" ht="15.75">
      <c r="B47" s="656">
        <v>44</v>
      </c>
      <c r="C47" s="455" t="s">
        <v>691</v>
      </c>
      <c r="D47" s="455">
        <v>50016</v>
      </c>
      <c r="E47" s="673" t="s">
        <v>692</v>
      </c>
      <c r="F47" s="663"/>
      <c r="G47" s="663" t="s">
        <v>693</v>
      </c>
      <c r="H47" s="484" t="s">
        <v>694</v>
      </c>
      <c r="I47" s="484" t="s">
        <v>695</v>
      </c>
      <c r="J47" s="664">
        <v>41404</v>
      </c>
      <c r="K47" s="484"/>
      <c r="L47" s="484"/>
      <c r="M47" s="484"/>
      <c r="N47" s="484"/>
      <c r="O47" s="484"/>
      <c r="P47" s="484"/>
      <c r="Q47" s="666"/>
    </row>
    <row r="48" spans="1:17" ht="15.75">
      <c r="B48" s="656">
        <v>45</v>
      </c>
      <c r="C48" s="455" t="s">
        <v>696</v>
      </c>
      <c r="D48" s="455">
        <v>1886</v>
      </c>
      <c r="E48" s="673" t="s">
        <v>697</v>
      </c>
      <c r="F48" s="663"/>
      <c r="G48" s="663" t="s">
        <v>572</v>
      </c>
      <c r="H48" s="484" t="s">
        <v>660</v>
      </c>
      <c r="I48" s="484" t="s">
        <v>698</v>
      </c>
      <c r="J48" s="664">
        <v>38414</v>
      </c>
      <c r="K48" s="484" t="s">
        <v>699</v>
      </c>
      <c r="L48" s="484" t="s">
        <v>653</v>
      </c>
      <c r="M48" s="484" t="s">
        <v>700</v>
      </c>
      <c r="N48" s="484" t="s">
        <v>699</v>
      </c>
      <c r="O48" s="484" t="s">
        <v>653</v>
      </c>
      <c r="P48" s="484" t="s">
        <v>700</v>
      </c>
      <c r="Q48" s="666"/>
    </row>
    <row r="49" spans="2:17" ht="15.75">
      <c r="B49" s="656">
        <v>46</v>
      </c>
      <c r="C49" s="455" t="s">
        <v>701</v>
      </c>
      <c r="D49" s="455">
        <v>957</v>
      </c>
      <c r="E49" s="674">
        <v>28678</v>
      </c>
      <c r="F49" s="663"/>
      <c r="G49" s="663" t="s">
        <v>702</v>
      </c>
      <c r="H49" s="484" t="s">
        <v>660</v>
      </c>
      <c r="I49" s="484" t="s">
        <v>703</v>
      </c>
      <c r="J49" s="664">
        <v>39824</v>
      </c>
      <c r="K49" s="484" t="s">
        <v>704</v>
      </c>
      <c r="L49" s="484" t="s">
        <v>633</v>
      </c>
      <c r="M49" s="484" t="s">
        <v>705</v>
      </c>
      <c r="N49" s="484" t="s">
        <v>704</v>
      </c>
      <c r="O49" s="484" t="s">
        <v>633</v>
      </c>
      <c r="P49" s="484" t="s">
        <v>705</v>
      </c>
      <c r="Q49" s="666"/>
    </row>
    <row r="50" spans="2:17" ht="15.75">
      <c r="B50" s="656">
        <v>47</v>
      </c>
      <c r="C50" s="455" t="s">
        <v>709</v>
      </c>
      <c r="D50" s="455">
        <v>41951</v>
      </c>
      <c r="E50" s="673" t="s">
        <v>710</v>
      </c>
      <c r="F50" s="663"/>
      <c r="G50" s="663" t="s">
        <v>396</v>
      </c>
      <c r="H50" s="484" t="s">
        <v>635</v>
      </c>
      <c r="I50" s="484" t="s">
        <v>711</v>
      </c>
      <c r="J50" s="664">
        <v>36012</v>
      </c>
      <c r="K50" s="484" t="s">
        <v>712</v>
      </c>
      <c r="L50" s="484" t="s">
        <v>633</v>
      </c>
      <c r="M50" s="484" t="s">
        <v>705</v>
      </c>
      <c r="N50" s="484" t="s">
        <v>712</v>
      </c>
      <c r="O50" s="484" t="s">
        <v>633</v>
      </c>
      <c r="P50" s="484" t="s">
        <v>705</v>
      </c>
      <c r="Q50" s="666"/>
    </row>
    <row r="51" spans="2:17" ht="15.75">
      <c r="B51" s="656">
        <v>48</v>
      </c>
      <c r="C51" s="455" t="s">
        <v>713</v>
      </c>
      <c r="D51" s="455"/>
      <c r="E51" s="673" t="s">
        <v>714</v>
      </c>
      <c r="F51" s="663"/>
      <c r="G51" s="663" t="s">
        <v>715</v>
      </c>
      <c r="H51" s="484" t="s">
        <v>660</v>
      </c>
      <c r="I51" s="484" t="s">
        <v>716</v>
      </c>
      <c r="J51" s="664">
        <v>34619</v>
      </c>
      <c r="K51" s="484" t="s">
        <v>648</v>
      </c>
      <c r="L51" s="484" t="s">
        <v>667</v>
      </c>
      <c r="M51" s="484" t="s">
        <v>717</v>
      </c>
      <c r="N51" s="484" t="s">
        <v>648</v>
      </c>
      <c r="O51" s="484" t="s">
        <v>667</v>
      </c>
      <c r="P51" s="484" t="s">
        <v>717</v>
      </c>
      <c r="Q51" s="666"/>
    </row>
    <row r="52" spans="2:17" ht="15.75">
      <c r="B52" s="656">
        <v>49</v>
      </c>
      <c r="C52" s="455" t="s">
        <v>718</v>
      </c>
      <c r="D52" s="455"/>
      <c r="E52" s="674">
        <v>29257</v>
      </c>
      <c r="F52" s="663"/>
      <c r="G52" s="663" t="s">
        <v>609</v>
      </c>
      <c r="H52" s="484"/>
      <c r="I52" s="484"/>
      <c r="J52" s="664"/>
      <c r="K52" s="484"/>
      <c r="L52" s="484"/>
      <c r="M52" s="484"/>
      <c r="N52" s="484"/>
      <c r="O52" s="484"/>
      <c r="P52" s="484"/>
      <c r="Q52" s="666"/>
    </row>
    <row r="53" spans="2:17">
      <c r="B53" s="656">
        <v>50</v>
      </c>
      <c r="C53" s="661" t="s">
        <v>706</v>
      </c>
      <c r="D53" s="665"/>
      <c r="E53" s="671" t="s">
        <v>707</v>
      </c>
      <c r="F53" s="661"/>
      <c r="G53" s="661" t="s">
        <v>396</v>
      </c>
      <c r="H53" s="660">
        <v>2</v>
      </c>
      <c r="I53" s="657">
        <v>37992</v>
      </c>
      <c r="J53" s="657">
        <v>38723</v>
      </c>
      <c r="K53" s="661" t="s">
        <v>708</v>
      </c>
      <c r="L53" s="659">
        <v>6</v>
      </c>
      <c r="M53" s="657">
        <v>43101</v>
      </c>
      <c r="N53" s="661" t="s">
        <v>708</v>
      </c>
      <c r="O53" s="659">
        <v>6</v>
      </c>
      <c r="P53" s="657">
        <v>43101</v>
      </c>
      <c r="Q53" s="661"/>
    </row>
    <row r="54" spans="2:17">
      <c r="B54" s="656">
        <v>51</v>
      </c>
      <c r="C54" s="661" t="s">
        <v>719</v>
      </c>
      <c r="D54" s="665">
        <v>38144</v>
      </c>
      <c r="E54" s="671" t="s">
        <v>720</v>
      </c>
      <c r="F54" s="661"/>
      <c r="G54" s="661" t="s">
        <v>721</v>
      </c>
      <c r="H54" s="660">
        <v>6</v>
      </c>
      <c r="I54" s="657">
        <v>39452</v>
      </c>
      <c r="J54" s="657">
        <v>40183</v>
      </c>
      <c r="K54" s="661" t="s">
        <v>722</v>
      </c>
      <c r="L54" s="659">
        <v>9</v>
      </c>
      <c r="M54" s="657">
        <v>42375</v>
      </c>
      <c r="N54" s="661" t="s">
        <v>722</v>
      </c>
      <c r="O54" s="659">
        <v>9</v>
      </c>
      <c r="P54" s="657">
        <v>42375</v>
      </c>
      <c r="Q54" s="661"/>
    </row>
    <row r="55" spans="2:17">
      <c r="B55" s="656">
        <v>52</v>
      </c>
      <c r="C55" s="661" t="s">
        <v>723</v>
      </c>
      <c r="D55" s="665"/>
      <c r="E55" s="671" t="s">
        <v>724</v>
      </c>
      <c r="F55" s="666"/>
      <c r="G55" s="661" t="s">
        <v>725</v>
      </c>
      <c r="H55" s="660">
        <v>2</v>
      </c>
      <c r="I55" s="657">
        <v>38720</v>
      </c>
      <c r="J55" s="657">
        <v>40544</v>
      </c>
      <c r="K55" s="661" t="s">
        <v>726</v>
      </c>
      <c r="L55" s="659"/>
      <c r="M55" s="657"/>
      <c r="N55" s="661" t="s">
        <v>726</v>
      </c>
      <c r="O55" s="659"/>
      <c r="P55" s="657"/>
      <c r="Q55" s="661"/>
    </row>
    <row r="56" spans="2:17">
      <c r="B56" s="656">
        <v>53</v>
      </c>
      <c r="C56" s="661" t="s">
        <v>727</v>
      </c>
      <c r="D56" s="665"/>
      <c r="E56" s="671" t="s">
        <v>728</v>
      </c>
      <c r="F56" s="661"/>
      <c r="G56" s="661" t="s">
        <v>729</v>
      </c>
      <c r="H56" s="660">
        <v>4</v>
      </c>
      <c r="I56" s="657">
        <v>38364</v>
      </c>
      <c r="J56" s="657">
        <v>39089</v>
      </c>
      <c r="K56" s="661" t="s">
        <v>730</v>
      </c>
      <c r="L56" s="659">
        <v>12</v>
      </c>
      <c r="M56" s="657">
        <v>43107</v>
      </c>
      <c r="N56" s="661" t="s">
        <v>730</v>
      </c>
      <c r="O56" s="659">
        <v>12</v>
      </c>
      <c r="P56" s="657">
        <v>43107</v>
      </c>
      <c r="Q56" s="661"/>
    </row>
    <row r="57" spans="2:17">
      <c r="B57" s="645"/>
      <c r="C57" s="646"/>
      <c r="D57" s="647"/>
      <c r="E57" s="648"/>
      <c r="F57" s="646"/>
      <c r="G57" s="646"/>
      <c r="H57" s="649"/>
      <c r="I57" s="648"/>
      <c r="J57" s="648"/>
      <c r="K57" s="646"/>
      <c r="L57" s="650"/>
      <c r="M57" s="648"/>
      <c r="N57" s="646"/>
      <c r="O57" s="646"/>
      <c r="P57" s="646"/>
      <c r="Q57" s="646"/>
    </row>
    <row r="58" spans="2:17" ht="18.75">
      <c r="B58" s="669"/>
      <c r="C58" s="669"/>
      <c r="D58" s="670"/>
      <c r="E58" s="669"/>
      <c r="F58" s="669"/>
      <c r="H58" s="1276"/>
      <c r="I58" s="1276"/>
      <c r="J58" s="669"/>
      <c r="L58" s="761"/>
      <c r="M58" s="669"/>
      <c r="N58" s="669"/>
      <c r="O58" s="669"/>
      <c r="P58" s="669"/>
      <c r="Q58" s="669"/>
    </row>
    <row r="59" spans="2:17">
      <c r="B59" s="515" t="s">
        <v>303</v>
      </c>
      <c r="C59" s="515" t="s">
        <v>305</v>
      </c>
      <c r="D59" s="653"/>
    </row>
    <row r="60" spans="2:17">
      <c r="C60" s="515" t="s">
        <v>304</v>
      </c>
      <c r="D60" s="654"/>
    </row>
  </sheetData>
  <sheetProtection formatColumns="0" formatRows="0" insertColumns="0" insertRows="0"/>
  <mergeCells count="12">
    <mergeCell ref="H58:I58"/>
    <mergeCell ref="B1:Q1"/>
    <mergeCell ref="N2:P2"/>
    <mergeCell ref="G2:I2"/>
    <mergeCell ref="F2:F3"/>
    <mergeCell ref="J2:J3"/>
    <mergeCell ref="Q2:Q3"/>
    <mergeCell ref="K2:M2"/>
    <mergeCell ref="B2:B3"/>
    <mergeCell ref="C2:C3"/>
    <mergeCell ref="E2:E3"/>
    <mergeCell ref="D2:D3"/>
  </mergeCells>
  <dataValidations count="1">
    <dataValidation type="custom" allowBlank="1" showInputMessage="1" showErrorMessage="1" errorTitle=" Prevent Typing" error="Prevent type in special characters" sqref="Q33">
      <formula1>AND(ISNUMBER(SUMPRODUCT(SEARCH(MID(Q33,ROW(INDIRECT("1:"&amp;LEN(Q33))),1),"0123456789abcdefghijklmnopqrstuvwxyz"))),NOT(OR(ISNUMBER(SUMPRODUCT(SEARCH("~*",Q33))),ISNUMBER(SUMPRODUCT(SEARCH("~?",Q33))),ISNUMBER(SUMPRODUCT(SEARCH("~~",Q33))))))</formula1>
    </dataValidation>
  </dataValidations>
  <pageMargins left="1.25" right="0.25" top="0.75" bottom="0.75" header="0.3" footer="0.3"/>
  <pageSetup paperSize="5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3"/>
  <sheetViews>
    <sheetView showGridLines="0" topLeftCell="A14" zoomScale="82" zoomScaleNormal="82" workbookViewId="0">
      <selection activeCell="K29" sqref="K29"/>
    </sheetView>
  </sheetViews>
  <sheetFormatPr defaultRowHeight="14.25"/>
  <cols>
    <col min="1" max="1" width="9.140625" style="838"/>
    <col min="2" max="2" width="15.140625" style="838" customWidth="1"/>
    <col min="3" max="3" width="24.42578125" style="838" customWidth="1"/>
    <col min="4" max="7" width="18.140625" style="838" customWidth="1"/>
    <col min="8" max="8" width="18.28515625" style="838" bestFit="1" customWidth="1"/>
    <col min="9" max="9" width="34.85546875" style="838" bestFit="1" customWidth="1"/>
    <col min="10" max="10" width="33.42578125" style="838" bestFit="1" customWidth="1"/>
    <col min="11" max="11" width="15.5703125" style="838" customWidth="1"/>
    <col min="12" max="12" width="25.140625" style="838" bestFit="1" customWidth="1"/>
    <col min="13" max="13" width="24.42578125" style="838" bestFit="1" customWidth="1"/>
    <col min="14" max="14" width="25.140625" style="838" bestFit="1" customWidth="1"/>
    <col min="15" max="248" width="9.140625" style="838"/>
    <col min="249" max="249" width="13.85546875" style="838" customWidth="1"/>
    <col min="250" max="250" width="24.42578125" style="838" customWidth="1"/>
    <col min="251" max="251" width="14.85546875" style="838" customWidth="1"/>
    <col min="252" max="252" width="16.28515625" style="838" customWidth="1"/>
    <col min="253" max="253" width="17.42578125" style="838" customWidth="1"/>
    <col min="254" max="255" width="15.5703125" style="838" customWidth="1"/>
    <col min="256" max="256" width="17.42578125" style="838" customWidth="1"/>
    <col min="257" max="257" width="18.85546875" style="838" customWidth="1"/>
    <col min="258" max="258" width="15.5703125" style="838" customWidth="1"/>
    <col min="259" max="261" width="20.140625" style="838" customWidth="1"/>
    <col min="262" max="262" width="11.42578125" style="838" customWidth="1"/>
    <col min="263" max="264" width="22.42578125" style="838" customWidth="1"/>
    <col min="265" max="265" width="26.28515625" style="838" customWidth="1"/>
    <col min="266" max="266" width="23.85546875" style="838" customWidth="1"/>
    <col min="267" max="504" width="9.140625" style="838"/>
    <col min="505" max="505" width="13.85546875" style="838" customWidth="1"/>
    <col min="506" max="506" width="24.42578125" style="838" customWidth="1"/>
    <col min="507" max="507" width="14.85546875" style="838" customWidth="1"/>
    <col min="508" max="508" width="16.28515625" style="838" customWidth="1"/>
    <col min="509" max="509" width="17.42578125" style="838" customWidth="1"/>
    <col min="510" max="511" width="15.5703125" style="838" customWidth="1"/>
    <col min="512" max="512" width="17.42578125" style="838" customWidth="1"/>
    <col min="513" max="513" width="18.85546875" style="838" customWidth="1"/>
    <col min="514" max="514" width="15.5703125" style="838" customWidth="1"/>
    <col min="515" max="517" width="20.140625" style="838" customWidth="1"/>
    <col min="518" max="518" width="11.42578125" style="838" customWidth="1"/>
    <col min="519" max="520" width="22.42578125" style="838" customWidth="1"/>
    <col min="521" max="521" width="26.28515625" style="838" customWidth="1"/>
    <col min="522" max="522" width="23.85546875" style="838" customWidth="1"/>
    <col min="523" max="760" width="9.140625" style="838"/>
    <col min="761" max="761" width="13.85546875" style="838" customWidth="1"/>
    <col min="762" max="762" width="24.42578125" style="838" customWidth="1"/>
    <col min="763" max="763" width="14.85546875" style="838" customWidth="1"/>
    <col min="764" max="764" width="16.28515625" style="838" customWidth="1"/>
    <col min="765" max="765" width="17.42578125" style="838" customWidth="1"/>
    <col min="766" max="767" width="15.5703125" style="838" customWidth="1"/>
    <col min="768" max="768" width="17.42578125" style="838" customWidth="1"/>
    <col min="769" max="769" width="18.85546875" style="838" customWidth="1"/>
    <col min="770" max="770" width="15.5703125" style="838" customWidth="1"/>
    <col min="771" max="773" width="20.140625" style="838" customWidth="1"/>
    <col min="774" max="774" width="11.42578125" style="838" customWidth="1"/>
    <col min="775" max="776" width="22.42578125" style="838" customWidth="1"/>
    <col min="777" max="777" width="26.28515625" style="838" customWidth="1"/>
    <col min="778" max="778" width="23.85546875" style="838" customWidth="1"/>
    <col min="779" max="1016" width="9.140625" style="838"/>
    <col min="1017" max="1017" width="13.85546875" style="838" customWidth="1"/>
    <col min="1018" max="1018" width="24.42578125" style="838" customWidth="1"/>
    <col min="1019" max="1019" width="14.85546875" style="838" customWidth="1"/>
    <col min="1020" max="1020" width="16.28515625" style="838" customWidth="1"/>
    <col min="1021" max="1021" width="17.42578125" style="838" customWidth="1"/>
    <col min="1022" max="1023" width="15.5703125" style="838" customWidth="1"/>
    <col min="1024" max="1024" width="17.42578125" style="838" customWidth="1"/>
    <col min="1025" max="1025" width="18.85546875" style="838" customWidth="1"/>
    <col min="1026" max="1026" width="15.5703125" style="838" customWidth="1"/>
    <col min="1027" max="1029" width="20.140625" style="838" customWidth="1"/>
    <col min="1030" max="1030" width="11.42578125" style="838" customWidth="1"/>
    <col min="1031" max="1032" width="22.42578125" style="838" customWidth="1"/>
    <col min="1033" max="1033" width="26.28515625" style="838" customWidth="1"/>
    <col min="1034" max="1034" width="23.85546875" style="838" customWidth="1"/>
    <col min="1035" max="1272" width="9.140625" style="838"/>
    <col min="1273" max="1273" width="13.85546875" style="838" customWidth="1"/>
    <col min="1274" max="1274" width="24.42578125" style="838" customWidth="1"/>
    <col min="1275" max="1275" width="14.85546875" style="838" customWidth="1"/>
    <col min="1276" max="1276" width="16.28515625" style="838" customWidth="1"/>
    <col min="1277" max="1277" width="17.42578125" style="838" customWidth="1"/>
    <col min="1278" max="1279" width="15.5703125" style="838" customWidth="1"/>
    <col min="1280" max="1280" width="17.42578125" style="838" customWidth="1"/>
    <col min="1281" max="1281" width="18.85546875" style="838" customWidth="1"/>
    <col min="1282" max="1282" width="15.5703125" style="838" customWidth="1"/>
    <col min="1283" max="1285" width="20.140625" style="838" customWidth="1"/>
    <col min="1286" max="1286" width="11.42578125" style="838" customWidth="1"/>
    <col min="1287" max="1288" width="22.42578125" style="838" customWidth="1"/>
    <col min="1289" max="1289" width="26.28515625" style="838" customWidth="1"/>
    <col min="1290" max="1290" width="23.85546875" style="838" customWidth="1"/>
    <col min="1291" max="1528" width="9.140625" style="838"/>
    <col min="1529" max="1529" width="13.85546875" style="838" customWidth="1"/>
    <col min="1530" max="1530" width="24.42578125" style="838" customWidth="1"/>
    <col min="1531" max="1531" width="14.85546875" style="838" customWidth="1"/>
    <col min="1532" max="1532" width="16.28515625" style="838" customWidth="1"/>
    <col min="1533" max="1533" width="17.42578125" style="838" customWidth="1"/>
    <col min="1534" max="1535" width="15.5703125" style="838" customWidth="1"/>
    <col min="1536" max="1536" width="17.42578125" style="838" customWidth="1"/>
    <col min="1537" max="1537" width="18.85546875" style="838" customWidth="1"/>
    <col min="1538" max="1538" width="15.5703125" style="838" customWidth="1"/>
    <col min="1539" max="1541" width="20.140625" style="838" customWidth="1"/>
    <col min="1542" max="1542" width="11.42578125" style="838" customWidth="1"/>
    <col min="1543" max="1544" width="22.42578125" style="838" customWidth="1"/>
    <col min="1545" max="1545" width="26.28515625" style="838" customWidth="1"/>
    <col min="1546" max="1546" width="23.85546875" style="838" customWidth="1"/>
    <col min="1547" max="1784" width="9.140625" style="838"/>
    <col min="1785" max="1785" width="13.85546875" style="838" customWidth="1"/>
    <col min="1786" max="1786" width="24.42578125" style="838" customWidth="1"/>
    <col min="1787" max="1787" width="14.85546875" style="838" customWidth="1"/>
    <col min="1788" max="1788" width="16.28515625" style="838" customWidth="1"/>
    <col min="1789" max="1789" width="17.42578125" style="838" customWidth="1"/>
    <col min="1790" max="1791" width="15.5703125" style="838" customWidth="1"/>
    <col min="1792" max="1792" width="17.42578125" style="838" customWidth="1"/>
    <col min="1793" max="1793" width="18.85546875" style="838" customWidth="1"/>
    <col min="1794" max="1794" width="15.5703125" style="838" customWidth="1"/>
    <col min="1795" max="1797" width="20.140625" style="838" customWidth="1"/>
    <col min="1798" max="1798" width="11.42578125" style="838" customWidth="1"/>
    <col min="1799" max="1800" width="22.42578125" style="838" customWidth="1"/>
    <col min="1801" max="1801" width="26.28515625" style="838" customWidth="1"/>
    <col min="1802" max="1802" width="23.85546875" style="838" customWidth="1"/>
    <col min="1803" max="2040" width="9.140625" style="838"/>
    <col min="2041" max="2041" width="13.85546875" style="838" customWidth="1"/>
    <col min="2042" max="2042" width="24.42578125" style="838" customWidth="1"/>
    <col min="2043" max="2043" width="14.85546875" style="838" customWidth="1"/>
    <col min="2044" max="2044" width="16.28515625" style="838" customWidth="1"/>
    <col min="2045" max="2045" width="17.42578125" style="838" customWidth="1"/>
    <col min="2046" max="2047" width="15.5703125" style="838" customWidth="1"/>
    <col min="2048" max="2048" width="17.42578125" style="838" customWidth="1"/>
    <col min="2049" max="2049" width="18.85546875" style="838" customWidth="1"/>
    <col min="2050" max="2050" width="15.5703125" style="838" customWidth="1"/>
    <col min="2051" max="2053" width="20.140625" style="838" customWidth="1"/>
    <col min="2054" max="2054" width="11.42578125" style="838" customWidth="1"/>
    <col min="2055" max="2056" width="22.42578125" style="838" customWidth="1"/>
    <col min="2057" max="2057" width="26.28515625" style="838" customWidth="1"/>
    <col min="2058" max="2058" width="23.85546875" style="838" customWidth="1"/>
    <col min="2059" max="2296" width="9.140625" style="838"/>
    <col min="2297" max="2297" width="13.85546875" style="838" customWidth="1"/>
    <col min="2298" max="2298" width="24.42578125" style="838" customWidth="1"/>
    <col min="2299" max="2299" width="14.85546875" style="838" customWidth="1"/>
    <col min="2300" max="2300" width="16.28515625" style="838" customWidth="1"/>
    <col min="2301" max="2301" width="17.42578125" style="838" customWidth="1"/>
    <col min="2302" max="2303" width="15.5703125" style="838" customWidth="1"/>
    <col min="2304" max="2304" width="17.42578125" style="838" customWidth="1"/>
    <col min="2305" max="2305" width="18.85546875" style="838" customWidth="1"/>
    <col min="2306" max="2306" width="15.5703125" style="838" customWidth="1"/>
    <col min="2307" max="2309" width="20.140625" style="838" customWidth="1"/>
    <col min="2310" max="2310" width="11.42578125" style="838" customWidth="1"/>
    <col min="2311" max="2312" width="22.42578125" style="838" customWidth="1"/>
    <col min="2313" max="2313" width="26.28515625" style="838" customWidth="1"/>
    <col min="2314" max="2314" width="23.85546875" style="838" customWidth="1"/>
    <col min="2315" max="2552" width="9.140625" style="838"/>
    <col min="2553" max="2553" width="13.85546875" style="838" customWidth="1"/>
    <col min="2554" max="2554" width="24.42578125" style="838" customWidth="1"/>
    <col min="2555" max="2555" width="14.85546875" style="838" customWidth="1"/>
    <col min="2556" max="2556" width="16.28515625" style="838" customWidth="1"/>
    <col min="2557" max="2557" width="17.42578125" style="838" customWidth="1"/>
    <col min="2558" max="2559" width="15.5703125" style="838" customWidth="1"/>
    <col min="2560" max="2560" width="17.42578125" style="838" customWidth="1"/>
    <col min="2561" max="2561" width="18.85546875" style="838" customWidth="1"/>
    <col min="2562" max="2562" width="15.5703125" style="838" customWidth="1"/>
    <col min="2563" max="2565" width="20.140625" style="838" customWidth="1"/>
    <col min="2566" max="2566" width="11.42578125" style="838" customWidth="1"/>
    <col min="2567" max="2568" width="22.42578125" style="838" customWidth="1"/>
    <col min="2569" max="2569" width="26.28515625" style="838" customWidth="1"/>
    <col min="2570" max="2570" width="23.85546875" style="838" customWidth="1"/>
    <col min="2571" max="2808" width="9.140625" style="838"/>
    <col min="2809" max="2809" width="13.85546875" style="838" customWidth="1"/>
    <col min="2810" max="2810" width="24.42578125" style="838" customWidth="1"/>
    <col min="2811" max="2811" width="14.85546875" style="838" customWidth="1"/>
    <col min="2812" max="2812" width="16.28515625" style="838" customWidth="1"/>
    <col min="2813" max="2813" width="17.42578125" style="838" customWidth="1"/>
    <col min="2814" max="2815" width="15.5703125" style="838" customWidth="1"/>
    <col min="2816" max="2816" width="17.42578125" style="838" customWidth="1"/>
    <col min="2817" max="2817" width="18.85546875" style="838" customWidth="1"/>
    <col min="2818" max="2818" width="15.5703125" style="838" customWidth="1"/>
    <col min="2819" max="2821" width="20.140625" style="838" customWidth="1"/>
    <col min="2822" max="2822" width="11.42578125" style="838" customWidth="1"/>
    <col min="2823" max="2824" width="22.42578125" style="838" customWidth="1"/>
    <col min="2825" max="2825" width="26.28515625" style="838" customWidth="1"/>
    <col min="2826" max="2826" width="23.85546875" style="838" customWidth="1"/>
    <col min="2827" max="3064" width="9.140625" style="838"/>
    <col min="3065" max="3065" width="13.85546875" style="838" customWidth="1"/>
    <col min="3066" max="3066" width="24.42578125" style="838" customWidth="1"/>
    <col min="3067" max="3067" width="14.85546875" style="838" customWidth="1"/>
    <col min="3068" max="3068" width="16.28515625" style="838" customWidth="1"/>
    <col min="3069" max="3069" width="17.42578125" style="838" customWidth="1"/>
    <col min="3070" max="3071" width="15.5703125" style="838" customWidth="1"/>
    <col min="3072" max="3072" width="17.42578125" style="838" customWidth="1"/>
    <col min="3073" max="3073" width="18.85546875" style="838" customWidth="1"/>
    <col min="3074" max="3074" width="15.5703125" style="838" customWidth="1"/>
    <col min="3075" max="3077" width="20.140625" style="838" customWidth="1"/>
    <col min="3078" max="3078" width="11.42578125" style="838" customWidth="1"/>
    <col min="3079" max="3080" width="22.42578125" style="838" customWidth="1"/>
    <col min="3081" max="3081" width="26.28515625" style="838" customWidth="1"/>
    <col min="3082" max="3082" width="23.85546875" style="838" customWidth="1"/>
    <col min="3083" max="3320" width="9.140625" style="838"/>
    <col min="3321" max="3321" width="13.85546875" style="838" customWidth="1"/>
    <col min="3322" max="3322" width="24.42578125" style="838" customWidth="1"/>
    <col min="3323" max="3323" width="14.85546875" style="838" customWidth="1"/>
    <col min="3324" max="3324" width="16.28515625" style="838" customWidth="1"/>
    <col min="3325" max="3325" width="17.42578125" style="838" customWidth="1"/>
    <col min="3326" max="3327" width="15.5703125" style="838" customWidth="1"/>
    <col min="3328" max="3328" width="17.42578125" style="838" customWidth="1"/>
    <col min="3329" max="3329" width="18.85546875" style="838" customWidth="1"/>
    <col min="3330" max="3330" width="15.5703125" style="838" customWidth="1"/>
    <col min="3331" max="3333" width="20.140625" style="838" customWidth="1"/>
    <col min="3334" max="3334" width="11.42578125" style="838" customWidth="1"/>
    <col min="3335" max="3336" width="22.42578125" style="838" customWidth="1"/>
    <col min="3337" max="3337" width="26.28515625" style="838" customWidth="1"/>
    <col min="3338" max="3338" width="23.85546875" style="838" customWidth="1"/>
    <col min="3339" max="3576" width="9.140625" style="838"/>
    <col min="3577" max="3577" width="13.85546875" style="838" customWidth="1"/>
    <col min="3578" max="3578" width="24.42578125" style="838" customWidth="1"/>
    <col min="3579" max="3579" width="14.85546875" style="838" customWidth="1"/>
    <col min="3580" max="3580" width="16.28515625" style="838" customWidth="1"/>
    <col min="3581" max="3581" width="17.42578125" style="838" customWidth="1"/>
    <col min="3582" max="3583" width="15.5703125" style="838" customWidth="1"/>
    <col min="3584" max="3584" width="17.42578125" style="838" customWidth="1"/>
    <col min="3585" max="3585" width="18.85546875" style="838" customWidth="1"/>
    <col min="3586" max="3586" width="15.5703125" style="838" customWidth="1"/>
    <col min="3587" max="3589" width="20.140625" style="838" customWidth="1"/>
    <col min="3590" max="3590" width="11.42578125" style="838" customWidth="1"/>
    <col min="3591" max="3592" width="22.42578125" style="838" customWidth="1"/>
    <col min="3593" max="3593" width="26.28515625" style="838" customWidth="1"/>
    <col min="3594" max="3594" width="23.85546875" style="838" customWidth="1"/>
    <col min="3595" max="3832" width="9.140625" style="838"/>
    <col min="3833" max="3833" width="13.85546875" style="838" customWidth="1"/>
    <col min="3834" max="3834" width="24.42578125" style="838" customWidth="1"/>
    <col min="3835" max="3835" width="14.85546875" style="838" customWidth="1"/>
    <col min="3836" max="3836" width="16.28515625" style="838" customWidth="1"/>
    <col min="3837" max="3837" width="17.42578125" style="838" customWidth="1"/>
    <col min="3838" max="3839" width="15.5703125" style="838" customWidth="1"/>
    <col min="3840" max="3840" width="17.42578125" style="838" customWidth="1"/>
    <col min="3841" max="3841" width="18.85546875" style="838" customWidth="1"/>
    <col min="3842" max="3842" width="15.5703125" style="838" customWidth="1"/>
    <col min="3843" max="3845" width="20.140625" style="838" customWidth="1"/>
    <col min="3846" max="3846" width="11.42578125" style="838" customWidth="1"/>
    <col min="3847" max="3848" width="22.42578125" style="838" customWidth="1"/>
    <col min="3849" max="3849" width="26.28515625" style="838" customWidth="1"/>
    <col min="3850" max="3850" width="23.85546875" style="838" customWidth="1"/>
    <col min="3851" max="4088" width="9.140625" style="838"/>
    <col min="4089" max="4089" width="13.85546875" style="838" customWidth="1"/>
    <col min="4090" max="4090" width="24.42578125" style="838" customWidth="1"/>
    <col min="4091" max="4091" width="14.85546875" style="838" customWidth="1"/>
    <col min="4092" max="4092" width="16.28515625" style="838" customWidth="1"/>
    <col min="4093" max="4093" width="17.42578125" style="838" customWidth="1"/>
    <col min="4094" max="4095" width="15.5703125" style="838" customWidth="1"/>
    <col min="4096" max="4096" width="17.42578125" style="838" customWidth="1"/>
    <col min="4097" max="4097" width="18.85546875" style="838" customWidth="1"/>
    <col min="4098" max="4098" width="15.5703125" style="838" customWidth="1"/>
    <col min="4099" max="4101" width="20.140625" style="838" customWidth="1"/>
    <col min="4102" max="4102" width="11.42578125" style="838" customWidth="1"/>
    <col min="4103" max="4104" width="22.42578125" style="838" customWidth="1"/>
    <col min="4105" max="4105" width="26.28515625" style="838" customWidth="1"/>
    <col min="4106" max="4106" width="23.85546875" style="838" customWidth="1"/>
    <col min="4107" max="4344" width="9.140625" style="838"/>
    <col min="4345" max="4345" width="13.85546875" style="838" customWidth="1"/>
    <col min="4346" max="4346" width="24.42578125" style="838" customWidth="1"/>
    <col min="4347" max="4347" width="14.85546875" style="838" customWidth="1"/>
    <col min="4348" max="4348" width="16.28515625" style="838" customWidth="1"/>
    <col min="4349" max="4349" width="17.42578125" style="838" customWidth="1"/>
    <col min="4350" max="4351" width="15.5703125" style="838" customWidth="1"/>
    <col min="4352" max="4352" width="17.42578125" style="838" customWidth="1"/>
    <col min="4353" max="4353" width="18.85546875" style="838" customWidth="1"/>
    <col min="4354" max="4354" width="15.5703125" style="838" customWidth="1"/>
    <col min="4355" max="4357" width="20.140625" style="838" customWidth="1"/>
    <col min="4358" max="4358" width="11.42578125" style="838" customWidth="1"/>
    <col min="4359" max="4360" width="22.42578125" style="838" customWidth="1"/>
    <col min="4361" max="4361" width="26.28515625" style="838" customWidth="1"/>
    <col min="4362" max="4362" width="23.85546875" style="838" customWidth="1"/>
    <col min="4363" max="4600" width="9.140625" style="838"/>
    <col min="4601" max="4601" width="13.85546875" style="838" customWidth="1"/>
    <col min="4602" max="4602" width="24.42578125" style="838" customWidth="1"/>
    <col min="4603" max="4603" width="14.85546875" style="838" customWidth="1"/>
    <col min="4604" max="4604" width="16.28515625" style="838" customWidth="1"/>
    <col min="4605" max="4605" width="17.42578125" style="838" customWidth="1"/>
    <col min="4606" max="4607" width="15.5703125" style="838" customWidth="1"/>
    <col min="4608" max="4608" width="17.42578125" style="838" customWidth="1"/>
    <col min="4609" max="4609" width="18.85546875" style="838" customWidth="1"/>
    <col min="4610" max="4610" width="15.5703125" style="838" customWidth="1"/>
    <col min="4611" max="4613" width="20.140625" style="838" customWidth="1"/>
    <col min="4614" max="4614" width="11.42578125" style="838" customWidth="1"/>
    <col min="4615" max="4616" width="22.42578125" style="838" customWidth="1"/>
    <col min="4617" max="4617" width="26.28515625" style="838" customWidth="1"/>
    <col min="4618" max="4618" width="23.85546875" style="838" customWidth="1"/>
    <col min="4619" max="4856" width="9.140625" style="838"/>
    <col min="4857" max="4857" width="13.85546875" style="838" customWidth="1"/>
    <col min="4858" max="4858" width="24.42578125" style="838" customWidth="1"/>
    <col min="4859" max="4859" width="14.85546875" style="838" customWidth="1"/>
    <col min="4860" max="4860" width="16.28515625" style="838" customWidth="1"/>
    <col min="4861" max="4861" width="17.42578125" style="838" customWidth="1"/>
    <col min="4862" max="4863" width="15.5703125" style="838" customWidth="1"/>
    <col min="4864" max="4864" width="17.42578125" style="838" customWidth="1"/>
    <col min="4865" max="4865" width="18.85546875" style="838" customWidth="1"/>
    <col min="4866" max="4866" width="15.5703125" style="838" customWidth="1"/>
    <col min="4867" max="4869" width="20.140625" style="838" customWidth="1"/>
    <col min="4870" max="4870" width="11.42578125" style="838" customWidth="1"/>
    <col min="4871" max="4872" width="22.42578125" style="838" customWidth="1"/>
    <col min="4873" max="4873" width="26.28515625" style="838" customWidth="1"/>
    <col min="4874" max="4874" width="23.85546875" style="838" customWidth="1"/>
    <col min="4875" max="5112" width="9.140625" style="838"/>
    <col min="5113" max="5113" width="13.85546875" style="838" customWidth="1"/>
    <col min="5114" max="5114" width="24.42578125" style="838" customWidth="1"/>
    <col min="5115" max="5115" width="14.85546875" style="838" customWidth="1"/>
    <col min="5116" max="5116" width="16.28515625" style="838" customWidth="1"/>
    <col min="5117" max="5117" width="17.42578125" style="838" customWidth="1"/>
    <col min="5118" max="5119" width="15.5703125" style="838" customWidth="1"/>
    <col min="5120" max="5120" width="17.42578125" style="838" customWidth="1"/>
    <col min="5121" max="5121" width="18.85546875" style="838" customWidth="1"/>
    <col min="5122" max="5122" width="15.5703125" style="838" customWidth="1"/>
    <col min="5123" max="5125" width="20.140625" style="838" customWidth="1"/>
    <col min="5126" max="5126" width="11.42578125" style="838" customWidth="1"/>
    <col min="5127" max="5128" width="22.42578125" style="838" customWidth="1"/>
    <col min="5129" max="5129" width="26.28515625" style="838" customWidth="1"/>
    <col min="5130" max="5130" width="23.85546875" style="838" customWidth="1"/>
    <col min="5131" max="5368" width="9.140625" style="838"/>
    <col min="5369" max="5369" width="13.85546875" style="838" customWidth="1"/>
    <col min="5370" max="5370" width="24.42578125" style="838" customWidth="1"/>
    <col min="5371" max="5371" width="14.85546875" style="838" customWidth="1"/>
    <col min="5372" max="5372" width="16.28515625" style="838" customWidth="1"/>
    <col min="5373" max="5373" width="17.42578125" style="838" customWidth="1"/>
    <col min="5374" max="5375" width="15.5703125" style="838" customWidth="1"/>
    <col min="5376" max="5376" width="17.42578125" style="838" customWidth="1"/>
    <col min="5377" max="5377" width="18.85546875" style="838" customWidth="1"/>
    <col min="5378" max="5378" width="15.5703125" style="838" customWidth="1"/>
    <col min="5379" max="5381" width="20.140625" style="838" customWidth="1"/>
    <col min="5382" max="5382" width="11.42578125" style="838" customWidth="1"/>
    <col min="5383" max="5384" width="22.42578125" style="838" customWidth="1"/>
    <col min="5385" max="5385" width="26.28515625" style="838" customWidth="1"/>
    <col min="5386" max="5386" width="23.85546875" style="838" customWidth="1"/>
    <col min="5387" max="5624" width="9.140625" style="838"/>
    <col min="5625" max="5625" width="13.85546875" style="838" customWidth="1"/>
    <col min="5626" max="5626" width="24.42578125" style="838" customWidth="1"/>
    <col min="5627" max="5627" width="14.85546875" style="838" customWidth="1"/>
    <col min="5628" max="5628" width="16.28515625" style="838" customWidth="1"/>
    <col min="5629" max="5629" width="17.42578125" style="838" customWidth="1"/>
    <col min="5630" max="5631" width="15.5703125" style="838" customWidth="1"/>
    <col min="5632" max="5632" width="17.42578125" style="838" customWidth="1"/>
    <col min="5633" max="5633" width="18.85546875" style="838" customWidth="1"/>
    <col min="5634" max="5634" width="15.5703125" style="838" customWidth="1"/>
    <col min="5635" max="5637" width="20.140625" style="838" customWidth="1"/>
    <col min="5638" max="5638" width="11.42578125" style="838" customWidth="1"/>
    <col min="5639" max="5640" width="22.42578125" style="838" customWidth="1"/>
    <col min="5641" max="5641" width="26.28515625" style="838" customWidth="1"/>
    <col min="5642" max="5642" width="23.85546875" style="838" customWidth="1"/>
    <col min="5643" max="5880" width="9.140625" style="838"/>
    <col min="5881" max="5881" width="13.85546875" style="838" customWidth="1"/>
    <col min="5882" max="5882" width="24.42578125" style="838" customWidth="1"/>
    <col min="5883" max="5883" width="14.85546875" style="838" customWidth="1"/>
    <col min="5884" max="5884" width="16.28515625" style="838" customWidth="1"/>
    <col min="5885" max="5885" width="17.42578125" style="838" customWidth="1"/>
    <col min="5886" max="5887" width="15.5703125" style="838" customWidth="1"/>
    <col min="5888" max="5888" width="17.42578125" style="838" customWidth="1"/>
    <col min="5889" max="5889" width="18.85546875" style="838" customWidth="1"/>
    <col min="5890" max="5890" width="15.5703125" style="838" customWidth="1"/>
    <col min="5891" max="5893" width="20.140625" style="838" customWidth="1"/>
    <col min="5894" max="5894" width="11.42578125" style="838" customWidth="1"/>
    <col min="5895" max="5896" width="22.42578125" style="838" customWidth="1"/>
    <col min="5897" max="5897" width="26.28515625" style="838" customWidth="1"/>
    <col min="5898" max="5898" width="23.85546875" style="838" customWidth="1"/>
    <col min="5899" max="6136" width="9.140625" style="838"/>
    <col min="6137" max="6137" width="13.85546875" style="838" customWidth="1"/>
    <col min="6138" max="6138" width="24.42578125" style="838" customWidth="1"/>
    <col min="6139" max="6139" width="14.85546875" style="838" customWidth="1"/>
    <col min="6140" max="6140" width="16.28515625" style="838" customWidth="1"/>
    <col min="6141" max="6141" width="17.42578125" style="838" customWidth="1"/>
    <col min="6142" max="6143" width="15.5703125" style="838" customWidth="1"/>
    <col min="6144" max="6144" width="17.42578125" style="838" customWidth="1"/>
    <col min="6145" max="6145" width="18.85546875" style="838" customWidth="1"/>
    <col min="6146" max="6146" width="15.5703125" style="838" customWidth="1"/>
    <col min="6147" max="6149" width="20.140625" style="838" customWidth="1"/>
    <col min="6150" max="6150" width="11.42578125" style="838" customWidth="1"/>
    <col min="6151" max="6152" width="22.42578125" style="838" customWidth="1"/>
    <col min="6153" max="6153" width="26.28515625" style="838" customWidth="1"/>
    <col min="6154" max="6154" width="23.85546875" style="838" customWidth="1"/>
    <col min="6155" max="6392" width="9.140625" style="838"/>
    <col min="6393" max="6393" width="13.85546875" style="838" customWidth="1"/>
    <col min="6394" max="6394" width="24.42578125" style="838" customWidth="1"/>
    <col min="6395" max="6395" width="14.85546875" style="838" customWidth="1"/>
    <col min="6396" max="6396" width="16.28515625" style="838" customWidth="1"/>
    <col min="6397" max="6397" width="17.42578125" style="838" customWidth="1"/>
    <col min="6398" max="6399" width="15.5703125" style="838" customWidth="1"/>
    <col min="6400" max="6400" width="17.42578125" style="838" customWidth="1"/>
    <col min="6401" max="6401" width="18.85546875" style="838" customWidth="1"/>
    <col min="6402" max="6402" width="15.5703125" style="838" customWidth="1"/>
    <col min="6403" max="6405" width="20.140625" style="838" customWidth="1"/>
    <col min="6406" max="6406" width="11.42578125" style="838" customWidth="1"/>
    <col min="6407" max="6408" width="22.42578125" style="838" customWidth="1"/>
    <col min="6409" max="6409" width="26.28515625" style="838" customWidth="1"/>
    <col min="6410" max="6410" width="23.85546875" style="838" customWidth="1"/>
    <col min="6411" max="6648" width="9.140625" style="838"/>
    <col min="6649" max="6649" width="13.85546875" style="838" customWidth="1"/>
    <col min="6650" max="6650" width="24.42578125" style="838" customWidth="1"/>
    <col min="6651" max="6651" width="14.85546875" style="838" customWidth="1"/>
    <col min="6652" max="6652" width="16.28515625" style="838" customWidth="1"/>
    <col min="6653" max="6653" width="17.42578125" style="838" customWidth="1"/>
    <col min="6654" max="6655" width="15.5703125" style="838" customWidth="1"/>
    <col min="6656" max="6656" width="17.42578125" style="838" customWidth="1"/>
    <col min="6657" max="6657" width="18.85546875" style="838" customWidth="1"/>
    <col min="6658" max="6658" width="15.5703125" style="838" customWidth="1"/>
    <col min="6659" max="6661" width="20.140625" style="838" customWidth="1"/>
    <col min="6662" max="6662" width="11.42578125" style="838" customWidth="1"/>
    <col min="6663" max="6664" width="22.42578125" style="838" customWidth="1"/>
    <col min="6665" max="6665" width="26.28515625" style="838" customWidth="1"/>
    <col min="6666" max="6666" width="23.85546875" style="838" customWidth="1"/>
    <col min="6667" max="6904" width="9.140625" style="838"/>
    <col min="6905" max="6905" width="13.85546875" style="838" customWidth="1"/>
    <col min="6906" max="6906" width="24.42578125" style="838" customWidth="1"/>
    <col min="6907" max="6907" width="14.85546875" style="838" customWidth="1"/>
    <col min="6908" max="6908" width="16.28515625" style="838" customWidth="1"/>
    <col min="6909" max="6909" width="17.42578125" style="838" customWidth="1"/>
    <col min="6910" max="6911" width="15.5703125" style="838" customWidth="1"/>
    <col min="6912" max="6912" width="17.42578125" style="838" customWidth="1"/>
    <col min="6913" max="6913" width="18.85546875" style="838" customWidth="1"/>
    <col min="6914" max="6914" width="15.5703125" style="838" customWidth="1"/>
    <col min="6915" max="6917" width="20.140625" style="838" customWidth="1"/>
    <col min="6918" max="6918" width="11.42578125" style="838" customWidth="1"/>
    <col min="6919" max="6920" width="22.42578125" style="838" customWidth="1"/>
    <col min="6921" max="6921" width="26.28515625" style="838" customWidth="1"/>
    <col min="6922" max="6922" width="23.85546875" style="838" customWidth="1"/>
    <col min="6923" max="7160" width="9.140625" style="838"/>
    <col min="7161" max="7161" width="13.85546875" style="838" customWidth="1"/>
    <col min="7162" max="7162" width="24.42578125" style="838" customWidth="1"/>
    <col min="7163" max="7163" width="14.85546875" style="838" customWidth="1"/>
    <col min="7164" max="7164" width="16.28515625" style="838" customWidth="1"/>
    <col min="7165" max="7165" width="17.42578125" style="838" customWidth="1"/>
    <col min="7166" max="7167" width="15.5703125" style="838" customWidth="1"/>
    <col min="7168" max="7168" width="17.42578125" style="838" customWidth="1"/>
    <col min="7169" max="7169" width="18.85546875" style="838" customWidth="1"/>
    <col min="7170" max="7170" width="15.5703125" style="838" customWidth="1"/>
    <col min="7171" max="7173" width="20.140625" style="838" customWidth="1"/>
    <col min="7174" max="7174" width="11.42578125" style="838" customWidth="1"/>
    <col min="7175" max="7176" width="22.42578125" style="838" customWidth="1"/>
    <col min="7177" max="7177" width="26.28515625" style="838" customWidth="1"/>
    <col min="7178" max="7178" width="23.85546875" style="838" customWidth="1"/>
    <col min="7179" max="7416" width="9.140625" style="838"/>
    <col min="7417" max="7417" width="13.85546875" style="838" customWidth="1"/>
    <col min="7418" max="7418" width="24.42578125" style="838" customWidth="1"/>
    <col min="7419" max="7419" width="14.85546875" style="838" customWidth="1"/>
    <col min="7420" max="7420" width="16.28515625" style="838" customWidth="1"/>
    <col min="7421" max="7421" width="17.42578125" style="838" customWidth="1"/>
    <col min="7422" max="7423" width="15.5703125" style="838" customWidth="1"/>
    <col min="7424" max="7424" width="17.42578125" style="838" customWidth="1"/>
    <col min="7425" max="7425" width="18.85546875" style="838" customWidth="1"/>
    <col min="7426" max="7426" width="15.5703125" style="838" customWidth="1"/>
    <col min="7427" max="7429" width="20.140625" style="838" customWidth="1"/>
    <col min="7430" max="7430" width="11.42578125" style="838" customWidth="1"/>
    <col min="7431" max="7432" width="22.42578125" style="838" customWidth="1"/>
    <col min="7433" max="7433" width="26.28515625" style="838" customWidth="1"/>
    <col min="7434" max="7434" width="23.85546875" style="838" customWidth="1"/>
    <col min="7435" max="7672" width="9.140625" style="838"/>
    <col min="7673" max="7673" width="13.85546875" style="838" customWidth="1"/>
    <col min="7674" max="7674" width="24.42578125" style="838" customWidth="1"/>
    <col min="7675" max="7675" width="14.85546875" style="838" customWidth="1"/>
    <col min="7676" max="7676" width="16.28515625" style="838" customWidth="1"/>
    <col min="7677" max="7677" width="17.42578125" style="838" customWidth="1"/>
    <col min="7678" max="7679" width="15.5703125" style="838" customWidth="1"/>
    <col min="7680" max="7680" width="17.42578125" style="838" customWidth="1"/>
    <col min="7681" max="7681" width="18.85546875" style="838" customWidth="1"/>
    <col min="7682" max="7682" width="15.5703125" style="838" customWidth="1"/>
    <col min="7683" max="7685" width="20.140625" style="838" customWidth="1"/>
    <col min="7686" max="7686" width="11.42578125" style="838" customWidth="1"/>
    <col min="7687" max="7688" width="22.42578125" style="838" customWidth="1"/>
    <col min="7689" max="7689" width="26.28515625" style="838" customWidth="1"/>
    <col min="7690" max="7690" width="23.85546875" style="838" customWidth="1"/>
    <col min="7691" max="7928" width="9.140625" style="838"/>
    <col min="7929" max="7929" width="13.85546875" style="838" customWidth="1"/>
    <col min="7930" max="7930" width="24.42578125" style="838" customWidth="1"/>
    <col min="7931" max="7931" width="14.85546875" style="838" customWidth="1"/>
    <col min="7932" max="7932" width="16.28515625" style="838" customWidth="1"/>
    <col min="7933" max="7933" width="17.42578125" style="838" customWidth="1"/>
    <col min="7934" max="7935" width="15.5703125" style="838" customWidth="1"/>
    <col min="7936" max="7936" width="17.42578125" style="838" customWidth="1"/>
    <col min="7937" max="7937" width="18.85546875" style="838" customWidth="1"/>
    <col min="7938" max="7938" width="15.5703125" style="838" customWidth="1"/>
    <col min="7939" max="7941" width="20.140625" style="838" customWidth="1"/>
    <col min="7942" max="7942" width="11.42578125" style="838" customWidth="1"/>
    <col min="7943" max="7944" width="22.42578125" style="838" customWidth="1"/>
    <col min="7945" max="7945" width="26.28515625" style="838" customWidth="1"/>
    <col min="7946" max="7946" width="23.85546875" style="838" customWidth="1"/>
    <col min="7947" max="8184" width="9.140625" style="838"/>
    <col min="8185" max="8185" width="13.85546875" style="838" customWidth="1"/>
    <col min="8186" max="8186" width="24.42578125" style="838" customWidth="1"/>
    <col min="8187" max="8187" width="14.85546875" style="838" customWidth="1"/>
    <col min="8188" max="8188" width="16.28515625" style="838" customWidth="1"/>
    <col min="8189" max="8189" width="17.42578125" style="838" customWidth="1"/>
    <col min="8190" max="8191" width="15.5703125" style="838" customWidth="1"/>
    <col min="8192" max="8192" width="17.42578125" style="838" customWidth="1"/>
    <col min="8193" max="8193" width="18.85546875" style="838" customWidth="1"/>
    <col min="8194" max="8194" width="15.5703125" style="838" customWidth="1"/>
    <col min="8195" max="8197" width="20.140625" style="838" customWidth="1"/>
    <col min="8198" max="8198" width="11.42578125" style="838" customWidth="1"/>
    <col min="8199" max="8200" width="22.42578125" style="838" customWidth="1"/>
    <col min="8201" max="8201" width="26.28515625" style="838" customWidth="1"/>
    <col min="8202" max="8202" width="23.85546875" style="838" customWidth="1"/>
    <col min="8203" max="8440" width="9.140625" style="838"/>
    <col min="8441" max="8441" width="13.85546875" style="838" customWidth="1"/>
    <col min="8442" max="8442" width="24.42578125" style="838" customWidth="1"/>
    <col min="8443" max="8443" width="14.85546875" style="838" customWidth="1"/>
    <col min="8444" max="8444" width="16.28515625" style="838" customWidth="1"/>
    <col min="8445" max="8445" width="17.42578125" style="838" customWidth="1"/>
    <col min="8446" max="8447" width="15.5703125" style="838" customWidth="1"/>
    <col min="8448" max="8448" width="17.42578125" style="838" customWidth="1"/>
    <col min="8449" max="8449" width="18.85546875" style="838" customWidth="1"/>
    <col min="8450" max="8450" width="15.5703125" style="838" customWidth="1"/>
    <col min="8451" max="8453" width="20.140625" style="838" customWidth="1"/>
    <col min="8454" max="8454" width="11.42578125" style="838" customWidth="1"/>
    <col min="8455" max="8456" width="22.42578125" style="838" customWidth="1"/>
    <col min="8457" max="8457" width="26.28515625" style="838" customWidth="1"/>
    <col min="8458" max="8458" width="23.85546875" style="838" customWidth="1"/>
    <col min="8459" max="8696" width="9.140625" style="838"/>
    <col min="8697" max="8697" width="13.85546875" style="838" customWidth="1"/>
    <col min="8698" max="8698" width="24.42578125" style="838" customWidth="1"/>
    <col min="8699" max="8699" width="14.85546875" style="838" customWidth="1"/>
    <col min="8700" max="8700" width="16.28515625" style="838" customWidth="1"/>
    <col min="8701" max="8701" width="17.42578125" style="838" customWidth="1"/>
    <col min="8702" max="8703" width="15.5703125" style="838" customWidth="1"/>
    <col min="8704" max="8704" width="17.42578125" style="838" customWidth="1"/>
    <col min="8705" max="8705" width="18.85546875" style="838" customWidth="1"/>
    <col min="8706" max="8706" width="15.5703125" style="838" customWidth="1"/>
    <col min="8707" max="8709" width="20.140625" style="838" customWidth="1"/>
    <col min="8710" max="8710" width="11.42578125" style="838" customWidth="1"/>
    <col min="8711" max="8712" width="22.42578125" style="838" customWidth="1"/>
    <col min="8713" max="8713" width="26.28515625" style="838" customWidth="1"/>
    <col min="8714" max="8714" width="23.85546875" style="838" customWidth="1"/>
    <col min="8715" max="8952" width="9.140625" style="838"/>
    <col min="8953" max="8953" width="13.85546875" style="838" customWidth="1"/>
    <col min="8954" max="8954" width="24.42578125" style="838" customWidth="1"/>
    <col min="8955" max="8955" width="14.85546875" style="838" customWidth="1"/>
    <col min="8956" max="8956" width="16.28515625" style="838" customWidth="1"/>
    <col min="8957" max="8957" width="17.42578125" style="838" customWidth="1"/>
    <col min="8958" max="8959" width="15.5703125" style="838" customWidth="1"/>
    <col min="8960" max="8960" width="17.42578125" style="838" customWidth="1"/>
    <col min="8961" max="8961" width="18.85546875" style="838" customWidth="1"/>
    <col min="8962" max="8962" width="15.5703125" style="838" customWidth="1"/>
    <col min="8963" max="8965" width="20.140625" style="838" customWidth="1"/>
    <col min="8966" max="8966" width="11.42578125" style="838" customWidth="1"/>
    <col min="8967" max="8968" width="22.42578125" style="838" customWidth="1"/>
    <col min="8969" max="8969" width="26.28515625" style="838" customWidth="1"/>
    <col min="8970" max="8970" width="23.85546875" style="838" customWidth="1"/>
    <col min="8971" max="9208" width="9.140625" style="838"/>
    <col min="9209" max="9209" width="13.85546875" style="838" customWidth="1"/>
    <col min="9210" max="9210" width="24.42578125" style="838" customWidth="1"/>
    <col min="9211" max="9211" width="14.85546875" style="838" customWidth="1"/>
    <col min="9212" max="9212" width="16.28515625" style="838" customWidth="1"/>
    <col min="9213" max="9213" width="17.42578125" style="838" customWidth="1"/>
    <col min="9214" max="9215" width="15.5703125" style="838" customWidth="1"/>
    <col min="9216" max="9216" width="17.42578125" style="838" customWidth="1"/>
    <col min="9217" max="9217" width="18.85546875" style="838" customWidth="1"/>
    <col min="9218" max="9218" width="15.5703125" style="838" customWidth="1"/>
    <col min="9219" max="9221" width="20.140625" style="838" customWidth="1"/>
    <col min="9222" max="9222" width="11.42578125" style="838" customWidth="1"/>
    <col min="9223" max="9224" width="22.42578125" style="838" customWidth="1"/>
    <col min="9225" max="9225" width="26.28515625" style="838" customWidth="1"/>
    <col min="9226" max="9226" width="23.85546875" style="838" customWidth="1"/>
    <col min="9227" max="9464" width="9.140625" style="838"/>
    <col min="9465" max="9465" width="13.85546875" style="838" customWidth="1"/>
    <col min="9466" max="9466" width="24.42578125" style="838" customWidth="1"/>
    <col min="9467" max="9467" width="14.85546875" style="838" customWidth="1"/>
    <col min="9468" max="9468" width="16.28515625" style="838" customWidth="1"/>
    <col min="9469" max="9469" width="17.42578125" style="838" customWidth="1"/>
    <col min="9470" max="9471" width="15.5703125" style="838" customWidth="1"/>
    <col min="9472" max="9472" width="17.42578125" style="838" customWidth="1"/>
    <col min="9473" max="9473" width="18.85546875" style="838" customWidth="1"/>
    <col min="9474" max="9474" width="15.5703125" style="838" customWidth="1"/>
    <col min="9475" max="9477" width="20.140625" style="838" customWidth="1"/>
    <col min="9478" max="9478" width="11.42578125" style="838" customWidth="1"/>
    <col min="9479" max="9480" width="22.42578125" style="838" customWidth="1"/>
    <col min="9481" max="9481" width="26.28515625" style="838" customWidth="1"/>
    <col min="9482" max="9482" width="23.85546875" style="838" customWidth="1"/>
    <col min="9483" max="9720" width="9.140625" style="838"/>
    <col min="9721" max="9721" width="13.85546875" style="838" customWidth="1"/>
    <col min="9722" max="9722" width="24.42578125" style="838" customWidth="1"/>
    <col min="9723" max="9723" width="14.85546875" style="838" customWidth="1"/>
    <col min="9724" max="9724" width="16.28515625" style="838" customWidth="1"/>
    <col min="9725" max="9725" width="17.42578125" style="838" customWidth="1"/>
    <col min="9726" max="9727" width="15.5703125" style="838" customWidth="1"/>
    <col min="9728" max="9728" width="17.42578125" style="838" customWidth="1"/>
    <col min="9729" max="9729" width="18.85546875" style="838" customWidth="1"/>
    <col min="9730" max="9730" width="15.5703125" style="838" customWidth="1"/>
    <col min="9731" max="9733" width="20.140625" style="838" customWidth="1"/>
    <col min="9734" max="9734" width="11.42578125" style="838" customWidth="1"/>
    <col min="9735" max="9736" width="22.42578125" style="838" customWidth="1"/>
    <col min="9737" max="9737" width="26.28515625" style="838" customWidth="1"/>
    <col min="9738" max="9738" width="23.85546875" style="838" customWidth="1"/>
    <col min="9739" max="9976" width="9.140625" style="838"/>
    <col min="9977" max="9977" width="13.85546875" style="838" customWidth="1"/>
    <col min="9978" max="9978" width="24.42578125" style="838" customWidth="1"/>
    <col min="9979" max="9979" width="14.85546875" style="838" customWidth="1"/>
    <col min="9980" max="9980" width="16.28515625" style="838" customWidth="1"/>
    <col min="9981" max="9981" width="17.42578125" style="838" customWidth="1"/>
    <col min="9982" max="9983" width="15.5703125" style="838" customWidth="1"/>
    <col min="9984" max="9984" width="17.42578125" style="838" customWidth="1"/>
    <col min="9985" max="9985" width="18.85546875" style="838" customWidth="1"/>
    <col min="9986" max="9986" width="15.5703125" style="838" customWidth="1"/>
    <col min="9987" max="9989" width="20.140625" style="838" customWidth="1"/>
    <col min="9990" max="9990" width="11.42578125" style="838" customWidth="1"/>
    <col min="9991" max="9992" width="22.42578125" style="838" customWidth="1"/>
    <col min="9993" max="9993" width="26.28515625" style="838" customWidth="1"/>
    <col min="9994" max="9994" width="23.85546875" style="838" customWidth="1"/>
    <col min="9995" max="10232" width="9.140625" style="838"/>
    <col min="10233" max="10233" width="13.85546875" style="838" customWidth="1"/>
    <col min="10234" max="10234" width="24.42578125" style="838" customWidth="1"/>
    <col min="10235" max="10235" width="14.85546875" style="838" customWidth="1"/>
    <col min="10236" max="10236" width="16.28515625" style="838" customWidth="1"/>
    <col min="10237" max="10237" width="17.42578125" style="838" customWidth="1"/>
    <col min="10238" max="10239" width="15.5703125" style="838" customWidth="1"/>
    <col min="10240" max="10240" width="17.42578125" style="838" customWidth="1"/>
    <col min="10241" max="10241" width="18.85546875" style="838" customWidth="1"/>
    <col min="10242" max="10242" width="15.5703125" style="838" customWidth="1"/>
    <col min="10243" max="10245" width="20.140625" style="838" customWidth="1"/>
    <col min="10246" max="10246" width="11.42578125" style="838" customWidth="1"/>
    <col min="10247" max="10248" width="22.42578125" style="838" customWidth="1"/>
    <col min="10249" max="10249" width="26.28515625" style="838" customWidth="1"/>
    <col min="10250" max="10250" width="23.85546875" style="838" customWidth="1"/>
    <col min="10251" max="10488" width="9.140625" style="838"/>
    <col min="10489" max="10489" width="13.85546875" style="838" customWidth="1"/>
    <col min="10490" max="10490" width="24.42578125" style="838" customWidth="1"/>
    <col min="10491" max="10491" width="14.85546875" style="838" customWidth="1"/>
    <col min="10492" max="10492" width="16.28515625" style="838" customWidth="1"/>
    <col min="10493" max="10493" width="17.42578125" style="838" customWidth="1"/>
    <col min="10494" max="10495" width="15.5703125" style="838" customWidth="1"/>
    <col min="10496" max="10496" width="17.42578125" style="838" customWidth="1"/>
    <col min="10497" max="10497" width="18.85546875" style="838" customWidth="1"/>
    <col min="10498" max="10498" width="15.5703125" style="838" customWidth="1"/>
    <col min="10499" max="10501" width="20.140625" style="838" customWidth="1"/>
    <col min="10502" max="10502" width="11.42578125" style="838" customWidth="1"/>
    <col min="10503" max="10504" width="22.42578125" style="838" customWidth="1"/>
    <col min="10505" max="10505" width="26.28515625" style="838" customWidth="1"/>
    <col min="10506" max="10506" width="23.85546875" style="838" customWidth="1"/>
    <col min="10507" max="10744" width="9.140625" style="838"/>
    <col min="10745" max="10745" width="13.85546875" style="838" customWidth="1"/>
    <col min="10746" max="10746" width="24.42578125" style="838" customWidth="1"/>
    <col min="10747" max="10747" width="14.85546875" style="838" customWidth="1"/>
    <col min="10748" max="10748" width="16.28515625" style="838" customWidth="1"/>
    <col min="10749" max="10749" width="17.42578125" style="838" customWidth="1"/>
    <col min="10750" max="10751" width="15.5703125" style="838" customWidth="1"/>
    <col min="10752" max="10752" width="17.42578125" style="838" customWidth="1"/>
    <col min="10753" max="10753" width="18.85546875" style="838" customWidth="1"/>
    <col min="10754" max="10754" width="15.5703125" style="838" customWidth="1"/>
    <col min="10755" max="10757" width="20.140625" style="838" customWidth="1"/>
    <col min="10758" max="10758" width="11.42578125" style="838" customWidth="1"/>
    <col min="10759" max="10760" width="22.42578125" style="838" customWidth="1"/>
    <col min="10761" max="10761" width="26.28515625" style="838" customWidth="1"/>
    <col min="10762" max="10762" width="23.85546875" style="838" customWidth="1"/>
    <col min="10763" max="11000" width="9.140625" style="838"/>
    <col min="11001" max="11001" width="13.85546875" style="838" customWidth="1"/>
    <col min="11002" max="11002" width="24.42578125" style="838" customWidth="1"/>
    <col min="11003" max="11003" width="14.85546875" style="838" customWidth="1"/>
    <col min="11004" max="11004" width="16.28515625" style="838" customWidth="1"/>
    <col min="11005" max="11005" width="17.42578125" style="838" customWidth="1"/>
    <col min="11006" max="11007" width="15.5703125" style="838" customWidth="1"/>
    <col min="11008" max="11008" width="17.42578125" style="838" customWidth="1"/>
    <col min="11009" max="11009" width="18.85546875" style="838" customWidth="1"/>
    <col min="11010" max="11010" width="15.5703125" style="838" customWidth="1"/>
    <col min="11011" max="11013" width="20.140625" style="838" customWidth="1"/>
    <col min="11014" max="11014" width="11.42578125" style="838" customWidth="1"/>
    <col min="11015" max="11016" width="22.42578125" style="838" customWidth="1"/>
    <col min="11017" max="11017" width="26.28515625" style="838" customWidth="1"/>
    <col min="11018" max="11018" width="23.85546875" style="838" customWidth="1"/>
    <col min="11019" max="11256" width="9.140625" style="838"/>
    <col min="11257" max="11257" width="13.85546875" style="838" customWidth="1"/>
    <col min="11258" max="11258" width="24.42578125" style="838" customWidth="1"/>
    <col min="11259" max="11259" width="14.85546875" style="838" customWidth="1"/>
    <col min="11260" max="11260" width="16.28515625" style="838" customWidth="1"/>
    <col min="11261" max="11261" width="17.42578125" style="838" customWidth="1"/>
    <col min="11262" max="11263" width="15.5703125" style="838" customWidth="1"/>
    <col min="11264" max="11264" width="17.42578125" style="838" customWidth="1"/>
    <col min="11265" max="11265" width="18.85546875" style="838" customWidth="1"/>
    <col min="11266" max="11266" width="15.5703125" style="838" customWidth="1"/>
    <col min="11267" max="11269" width="20.140625" style="838" customWidth="1"/>
    <col min="11270" max="11270" width="11.42578125" style="838" customWidth="1"/>
    <col min="11271" max="11272" width="22.42578125" style="838" customWidth="1"/>
    <col min="11273" max="11273" width="26.28515625" style="838" customWidth="1"/>
    <col min="11274" max="11274" width="23.85546875" style="838" customWidth="1"/>
    <col min="11275" max="11512" width="9.140625" style="838"/>
    <col min="11513" max="11513" width="13.85546875" style="838" customWidth="1"/>
    <col min="11514" max="11514" width="24.42578125" style="838" customWidth="1"/>
    <col min="11515" max="11515" width="14.85546875" style="838" customWidth="1"/>
    <col min="11516" max="11516" width="16.28515625" style="838" customWidth="1"/>
    <col min="11517" max="11517" width="17.42578125" style="838" customWidth="1"/>
    <col min="11518" max="11519" width="15.5703125" style="838" customWidth="1"/>
    <col min="11520" max="11520" width="17.42578125" style="838" customWidth="1"/>
    <col min="11521" max="11521" width="18.85546875" style="838" customWidth="1"/>
    <col min="11522" max="11522" width="15.5703125" style="838" customWidth="1"/>
    <col min="11523" max="11525" width="20.140625" style="838" customWidth="1"/>
    <col min="11526" max="11526" width="11.42578125" style="838" customWidth="1"/>
    <col min="11527" max="11528" width="22.42578125" style="838" customWidth="1"/>
    <col min="11529" max="11529" width="26.28515625" style="838" customWidth="1"/>
    <col min="11530" max="11530" width="23.85546875" style="838" customWidth="1"/>
    <col min="11531" max="11768" width="9.140625" style="838"/>
    <col min="11769" max="11769" width="13.85546875" style="838" customWidth="1"/>
    <col min="11770" max="11770" width="24.42578125" style="838" customWidth="1"/>
    <col min="11771" max="11771" width="14.85546875" style="838" customWidth="1"/>
    <col min="11772" max="11772" width="16.28515625" style="838" customWidth="1"/>
    <col min="11773" max="11773" width="17.42578125" style="838" customWidth="1"/>
    <col min="11774" max="11775" width="15.5703125" style="838" customWidth="1"/>
    <col min="11776" max="11776" width="17.42578125" style="838" customWidth="1"/>
    <col min="11777" max="11777" width="18.85546875" style="838" customWidth="1"/>
    <col min="11778" max="11778" width="15.5703125" style="838" customWidth="1"/>
    <col min="11779" max="11781" width="20.140625" style="838" customWidth="1"/>
    <col min="11782" max="11782" width="11.42578125" style="838" customWidth="1"/>
    <col min="11783" max="11784" width="22.42578125" style="838" customWidth="1"/>
    <col min="11785" max="11785" width="26.28515625" style="838" customWidth="1"/>
    <col min="11786" max="11786" width="23.85546875" style="838" customWidth="1"/>
    <col min="11787" max="12024" width="9.140625" style="838"/>
    <col min="12025" max="12025" width="13.85546875" style="838" customWidth="1"/>
    <col min="12026" max="12026" width="24.42578125" style="838" customWidth="1"/>
    <col min="12027" max="12027" width="14.85546875" style="838" customWidth="1"/>
    <col min="12028" max="12028" width="16.28515625" style="838" customWidth="1"/>
    <col min="12029" max="12029" width="17.42578125" style="838" customWidth="1"/>
    <col min="12030" max="12031" width="15.5703125" style="838" customWidth="1"/>
    <col min="12032" max="12032" width="17.42578125" style="838" customWidth="1"/>
    <col min="12033" max="12033" width="18.85546875" style="838" customWidth="1"/>
    <col min="12034" max="12034" width="15.5703125" style="838" customWidth="1"/>
    <col min="12035" max="12037" width="20.140625" style="838" customWidth="1"/>
    <col min="12038" max="12038" width="11.42578125" style="838" customWidth="1"/>
    <col min="12039" max="12040" width="22.42578125" style="838" customWidth="1"/>
    <col min="12041" max="12041" width="26.28515625" style="838" customWidth="1"/>
    <col min="12042" max="12042" width="23.85546875" style="838" customWidth="1"/>
    <col min="12043" max="12280" width="9.140625" style="838"/>
    <col min="12281" max="12281" width="13.85546875" style="838" customWidth="1"/>
    <col min="12282" max="12282" width="24.42578125" style="838" customWidth="1"/>
    <col min="12283" max="12283" width="14.85546875" style="838" customWidth="1"/>
    <col min="12284" max="12284" width="16.28515625" style="838" customWidth="1"/>
    <col min="12285" max="12285" width="17.42578125" style="838" customWidth="1"/>
    <col min="12286" max="12287" width="15.5703125" style="838" customWidth="1"/>
    <col min="12288" max="12288" width="17.42578125" style="838" customWidth="1"/>
    <col min="12289" max="12289" width="18.85546875" style="838" customWidth="1"/>
    <col min="12290" max="12290" width="15.5703125" style="838" customWidth="1"/>
    <col min="12291" max="12293" width="20.140625" style="838" customWidth="1"/>
    <col min="12294" max="12294" width="11.42578125" style="838" customWidth="1"/>
    <col min="12295" max="12296" width="22.42578125" style="838" customWidth="1"/>
    <col min="12297" max="12297" width="26.28515625" style="838" customWidth="1"/>
    <col min="12298" max="12298" width="23.85546875" style="838" customWidth="1"/>
    <col min="12299" max="12536" width="9.140625" style="838"/>
    <col min="12537" max="12537" width="13.85546875" style="838" customWidth="1"/>
    <col min="12538" max="12538" width="24.42578125" style="838" customWidth="1"/>
    <col min="12539" max="12539" width="14.85546875" style="838" customWidth="1"/>
    <col min="12540" max="12540" width="16.28515625" style="838" customWidth="1"/>
    <col min="12541" max="12541" width="17.42578125" style="838" customWidth="1"/>
    <col min="12542" max="12543" width="15.5703125" style="838" customWidth="1"/>
    <col min="12544" max="12544" width="17.42578125" style="838" customWidth="1"/>
    <col min="12545" max="12545" width="18.85546875" style="838" customWidth="1"/>
    <col min="12546" max="12546" width="15.5703125" style="838" customWidth="1"/>
    <col min="12547" max="12549" width="20.140625" style="838" customWidth="1"/>
    <col min="12550" max="12550" width="11.42578125" style="838" customWidth="1"/>
    <col min="12551" max="12552" width="22.42578125" style="838" customWidth="1"/>
    <col min="12553" max="12553" width="26.28515625" style="838" customWidth="1"/>
    <col min="12554" max="12554" width="23.85546875" style="838" customWidth="1"/>
    <col min="12555" max="12792" width="9.140625" style="838"/>
    <col min="12793" max="12793" width="13.85546875" style="838" customWidth="1"/>
    <col min="12794" max="12794" width="24.42578125" style="838" customWidth="1"/>
    <col min="12795" max="12795" width="14.85546875" style="838" customWidth="1"/>
    <col min="12796" max="12796" width="16.28515625" style="838" customWidth="1"/>
    <col min="12797" max="12797" width="17.42578125" style="838" customWidth="1"/>
    <col min="12798" max="12799" width="15.5703125" style="838" customWidth="1"/>
    <col min="12800" max="12800" width="17.42578125" style="838" customWidth="1"/>
    <col min="12801" max="12801" width="18.85546875" style="838" customWidth="1"/>
    <col min="12802" max="12802" width="15.5703125" style="838" customWidth="1"/>
    <col min="12803" max="12805" width="20.140625" style="838" customWidth="1"/>
    <col min="12806" max="12806" width="11.42578125" style="838" customWidth="1"/>
    <col min="12807" max="12808" width="22.42578125" style="838" customWidth="1"/>
    <col min="12809" max="12809" width="26.28515625" style="838" customWidth="1"/>
    <col min="12810" max="12810" width="23.85546875" style="838" customWidth="1"/>
    <col min="12811" max="13048" width="9.140625" style="838"/>
    <col min="13049" max="13049" width="13.85546875" style="838" customWidth="1"/>
    <col min="13050" max="13050" width="24.42578125" style="838" customWidth="1"/>
    <col min="13051" max="13051" width="14.85546875" style="838" customWidth="1"/>
    <col min="13052" max="13052" width="16.28515625" style="838" customWidth="1"/>
    <col min="13053" max="13053" width="17.42578125" style="838" customWidth="1"/>
    <col min="13054" max="13055" width="15.5703125" style="838" customWidth="1"/>
    <col min="13056" max="13056" width="17.42578125" style="838" customWidth="1"/>
    <col min="13057" max="13057" width="18.85546875" style="838" customWidth="1"/>
    <col min="13058" max="13058" width="15.5703125" style="838" customWidth="1"/>
    <col min="13059" max="13061" width="20.140625" style="838" customWidth="1"/>
    <col min="13062" max="13062" width="11.42578125" style="838" customWidth="1"/>
    <col min="13063" max="13064" width="22.42578125" style="838" customWidth="1"/>
    <col min="13065" max="13065" width="26.28515625" style="838" customWidth="1"/>
    <col min="13066" max="13066" width="23.85546875" style="838" customWidth="1"/>
    <col min="13067" max="13304" width="9.140625" style="838"/>
    <col min="13305" max="13305" width="13.85546875" style="838" customWidth="1"/>
    <col min="13306" max="13306" width="24.42578125" style="838" customWidth="1"/>
    <col min="13307" max="13307" width="14.85546875" style="838" customWidth="1"/>
    <col min="13308" max="13308" width="16.28515625" style="838" customWidth="1"/>
    <col min="13309" max="13309" width="17.42578125" style="838" customWidth="1"/>
    <col min="13310" max="13311" width="15.5703125" style="838" customWidth="1"/>
    <col min="13312" max="13312" width="17.42578125" style="838" customWidth="1"/>
    <col min="13313" max="13313" width="18.85546875" style="838" customWidth="1"/>
    <col min="13314" max="13314" width="15.5703125" style="838" customWidth="1"/>
    <col min="13315" max="13317" width="20.140625" style="838" customWidth="1"/>
    <col min="13318" max="13318" width="11.42578125" style="838" customWidth="1"/>
    <col min="13319" max="13320" width="22.42578125" style="838" customWidth="1"/>
    <col min="13321" max="13321" width="26.28515625" style="838" customWidth="1"/>
    <col min="13322" max="13322" width="23.85546875" style="838" customWidth="1"/>
    <col min="13323" max="13560" width="9.140625" style="838"/>
    <col min="13561" max="13561" width="13.85546875" style="838" customWidth="1"/>
    <col min="13562" max="13562" width="24.42578125" style="838" customWidth="1"/>
    <col min="13563" max="13563" width="14.85546875" style="838" customWidth="1"/>
    <col min="13564" max="13564" width="16.28515625" style="838" customWidth="1"/>
    <col min="13565" max="13565" width="17.42578125" style="838" customWidth="1"/>
    <col min="13566" max="13567" width="15.5703125" style="838" customWidth="1"/>
    <col min="13568" max="13568" width="17.42578125" style="838" customWidth="1"/>
    <col min="13569" max="13569" width="18.85546875" style="838" customWidth="1"/>
    <col min="13570" max="13570" width="15.5703125" style="838" customWidth="1"/>
    <col min="13571" max="13573" width="20.140625" style="838" customWidth="1"/>
    <col min="13574" max="13574" width="11.42578125" style="838" customWidth="1"/>
    <col min="13575" max="13576" width="22.42578125" style="838" customWidth="1"/>
    <col min="13577" max="13577" width="26.28515625" style="838" customWidth="1"/>
    <col min="13578" max="13578" width="23.85546875" style="838" customWidth="1"/>
    <col min="13579" max="13816" width="9.140625" style="838"/>
    <col min="13817" max="13817" width="13.85546875" style="838" customWidth="1"/>
    <col min="13818" max="13818" width="24.42578125" style="838" customWidth="1"/>
    <col min="13819" max="13819" width="14.85546875" style="838" customWidth="1"/>
    <col min="13820" max="13820" width="16.28515625" style="838" customWidth="1"/>
    <col min="13821" max="13821" width="17.42578125" style="838" customWidth="1"/>
    <col min="13822" max="13823" width="15.5703125" style="838" customWidth="1"/>
    <col min="13824" max="13824" width="17.42578125" style="838" customWidth="1"/>
    <col min="13825" max="13825" width="18.85546875" style="838" customWidth="1"/>
    <col min="13826" max="13826" width="15.5703125" style="838" customWidth="1"/>
    <col min="13827" max="13829" width="20.140625" style="838" customWidth="1"/>
    <col min="13830" max="13830" width="11.42578125" style="838" customWidth="1"/>
    <col min="13831" max="13832" width="22.42578125" style="838" customWidth="1"/>
    <col min="13833" max="13833" width="26.28515625" style="838" customWidth="1"/>
    <col min="13834" max="13834" width="23.85546875" style="838" customWidth="1"/>
    <col min="13835" max="14072" width="9.140625" style="838"/>
    <col min="14073" max="14073" width="13.85546875" style="838" customWidth="1"/>
    <col min="14074" max="14074" width="24.42578125" style="838" customWidth="1"/>
    <col min="14075" max="14075" width="14.85546875" style="838" customWidth="1"/>
    <col min="14076" max="14076" width="16.28515625" style="838" customWidth="1"/>
    <col min="14077" max="14077" width="17.42578125" style="838" customWidth="1"/>
    <col min="14078" max="14079" width="15.5703125" style="838" customWidth="1"/>
    <col min="14080" max="14080" width="17.42578125" style="838" customWidth="1"/>
    <col min="14081" max="14081" width="18.85546875" style="838" customWidth="1"/>
    <col min="14082" max="14082" width="15.5703125" style="838" customWidth="1"/>
    <col min="14083" max="14085" width="20.140625" style="838" customWidth="1"/>
    <col min="14086" max="14086" width="11.42578125" style="838" customWidth="1"/>
    <col min="14087" max="14088" width="22.42578125" style="838" customWidth="1"/>
    <col min="14089" max="14089" width="26.28515625" style="838" customWidth="1"/>
    <col min="14090" max="14090" width="23.85546875" style="838" customWidth="1"/>
    <col min="14091" max="14328" width="9.140625" style="838"/>
    <col min="14329" max="14329" width="13.85546875" style="838" customWidth="1"/>
    <col min="14330" max="14330" width="24.42578125" style="838" customWidth="1"/>
    <col min="14331" max="14331" width="14.85546875" style="838" customWidth="1"/>
    <col min="14332" max="14332" width="16.28515625" style="838" customWidth="1"/>
    <col min="14333" max="14333" width="17.42578125" style="838" customWidth="1"/>
    <col min="14334" max="14335" width="15.5703125" style="838" customWidth="1"/>
    <col min="14336" max="14336" width="17.42578125" style="838" customWidth="1"/>
    <col min="14337" max="14337" width="18.85546875" style="838" customWidth="1"/>
    <col min="14338" max="14338" width="15.5703125" style="838" customWidth="1"/>
    <col min="14339" max="14341" width="20.140625" style="838" customWidth="1"/>
    <col min="14342" max="14342" width="11.42578125" style="838" customWidth="1"/>
    <col min="14343" max="14344" width="22.42578125" style="838" customWidth="1"/>
    <col min="14345" max="14345" width="26.28515625" style="838" customWidth="1"/>
    <col min="14346" max="14346" width="23.85546875" style="838" customWidth="1"/>
    <col min="14347" max="14584" width="9.140625" style="838"/>
    <col min="14585" max="14585" width="13.85546875" style="838" customWidth="1"/>
    <col min="14586" max="14586" width="24.42578125" style="838" customWidth="1"/>
    <col min="14587" max="14587" width="14.85546875" style="838" customWidth="1"/>
    <col min="14588" max="14588" width="16.28515625" style="838" customWidth="1"/>
    <col min="14589" max="14589" width="17.42578125" style="838" customWidth="1"/>
    <col min="14590" max="14591" width="15.5703125" style="838" customWidth="1"/>
    <col min="14592" max="14592" width="17.42578125" style="838" customWidth="1"/>
    <col min="14593" max="14593" width="18.85546875" style="838" customWidth="1"/>
    <col min="14594" max="14594" width="15.5703125" style="838" customWidth="1"/>
    <col min="14595" max="14597" width="20.140625" style="838" customWidth="1"/>
    <col min="14598" max="14598" width="11.42578125" style="838" customWidth="1"/>
    <col min="14599" max="14600" width="22.42578125" style="838" customWidth="1"/>
    <col min="14601" max="14601" width="26.28515625" style="838" customWidth="1"/>
    <col min="14602" max="14602" width="23.85546875" style="838" customWidth="1"/>
    <col min="14603" max="14840" width="9.140625" style="838"/>
    <col min="14841" max="14841" width="13.85546875" style="838" customWidth="1"/>
    <col min="14842" max="14842" width="24.42578125" style="838" customWidth="1"/>
    <col min="14843" max="14843" width="14.85546875" style="838" customWidth="1"/>
    <col min="14844" max="14844" width="16.28515625" style="838" customWidth="1"/>
    <col min="14845" max="14845" width="17.42578125" style="838" customWidth="1"/>
    <col min="14846" max="14847" width="15.5703125" style="838" customWidth="1"/>
    <col min="14848" max="14848" width="17.42578125" style="838" customWidth="1"/>
    <col min="14849" max="14849" width="18.85546875" style="838" customWidth="1"/>
    <col min="14850" max="14850" width="15.5703125" style="838" customWidth="1"/>
    <col min="14851" max="14853" width="20.140625" style="838" customWidth="1"/>
    <col min="14854" max="14854" width="11.42578125" style="838" customWidth="1"/>
    <col min="14855" max="14856" width="22.42578125" style="838" customWidth="1"/>
    <col min="14857" max="14857" width="26.28515625" style="838" customWidth="1"/>
    <col min="14858" max="14858" width="23.85546875" style="838" customWidth="1"/>
    <col min="14859" max="15096" width="9.140625" style="838"/>
    <col min="15097" max="15097" width="13.85546875" style="838" customWidth="1"/>
    <col min="15098" max="15098" width="24.42578125" style="838" customWidth="1"/>
    <col min="15099" max="15099" width="14.85546875" style="838" customWidth="1"/>
    <col min="15100" max="15100" width="16.28515625" style="838" customWidth="1"/>
    <col min="15101" max="15101" width="17.42578125" style="838" customWidth="1"/>
    <col min="15102" max="15103" width="15.5703125" style="838" customWidth="1"/>
    <col min="15104" max="15104" width="17.42578125" style="838" customWidth="1"/>
    <col min="15105" max="15105" width="18.85546875" style="838" customWidth="1"/>
    <col min="15106" max="15106" width="15.5703125" style="838" customWidth="1"/>
    <col min="15107" max="15109" width="20.140625" style="838" customWidth="1"/>
    <col min="15110" max="15110" width="11.42578125" style="838" customWidth="1"/>
    <col min="15111" max="15112" width="22.42578125" style="838" customWidth="1"/>
    <col min="15113" max="15113" width="26.28515625" style="838" customWidth="1"/>
    <col min="15114" max="15114" width="23.85546875" style="838" customWidth="1"/>
    <col min="15115" max="15352" width="9.140625" style="838"/>
    <col min="15353" max="15353" width="13.85546875" style="838" customWidth="1"/>
    <col min="15354" max="15354" width="24.42578125" style="838" customWidth="1"/>
    <col min="15355" max="15355" width="14.85546875" style="838" customWidth="1"/>
    <col min="15356" max="15356" width="16.28515625" style="838" customWidth="1"/>
    <col min="15357" max="15357" width="17.42578125" style="838" customWidth="1"/>
    <col min="15358" max="15359" width="15.5703125" style="838" customWidth="1"/>
    <col min="15360" max="15360" width="17.42578125" style="838" customWidth="1"/>
    <col min="15361" max="15361" width="18.85546875" style="838" customWidth="1"/>
    <col min="15362" max="15362" width="15.5703125" style="838" customWidth="1"/>
    <col min="15363" max="15365" width="20.140625" style="838" customWidth="1"/>
    <col min="15366" max="15366" width="11.42578125" style="838" customWidth="1"/>
    <col min="15367" max="15368" width="22.42578125" style="838" customWidth="1"/>
    <col min="15369" max="15369" width="26.28515625" style="838" customWidth="1"/>
    <col min="15370" max="15370" width="23.85546875" style="838" customWidth="1"/>
    <col min="15371" max="15608" width="9.140625" style="838"/>
    <col min="15609" max="15609" width="13.85546875" style="838" customWidth="1"/>
    <col min="15610" max="15610" width="24.42578125" style="838" customWidth="1"/>
    <col min="15611" max="15611" width="14.85546875" style="838" customWidth="1"/>
    <col min="15612" max="15612" width="16.28515625" style="838" customWidth="1"/>
    <col min="15613" max="15613" width="17.42578125" style="838" customWidth="1"/>
    <col min="15614" max="15615" width="15.5703125" style="838" customWidth="1"/>
    <col min="15616" max="15616" width="17.42578125" style="838" customWidth="1"/>
    <col min="15617" max="15617" width="18.85546875" style="838" customWidth="1"/>
    <col min="15618" max="15618" width="15.5703125" style="838" customWidth="1"/>
    <col min="15619" max="15621" width="20.140625" style="838" customWidth="1"/>
    <col min="15622" max="15622" width="11.42578125" style="838" customWidth="1"/>
    <col min="15623" max="15624" width="22.42578125" style="838" customWidth="1"/>
    <col min="15625" max="15625" width="26.28515625" style="838" customWidth="1"/>
    <col min="15626" max="15626" width="23.85546875" style="838" customWidth="1"/>
    <col min="15627" max="15864" width="9.140625" style="838"/>
    <col min="15865" max="15865" width="13.85546875" style="838" customWidth="1"/>
    <col min="15866" max="15866" width="24.42578125" style="838" customWidth="1"/>
    <col min="15867" max="15867" width="14.85546875" style="838" customWidth="1"/>
    <col min="15868" max="15868" width="16.28515625" style="838" customWidth="1"/>
    <col min="15869" max="15869" width="17.42578125" style="838" customWidth="1"/>
    <col min="15870" max="15871" width="15.5703125" style="838" customWidth="1"/>
    <col min="15872" max="15872" width="17.42578125" style="838" customWidth="1"/>
    <col min="15873" max="15873" width="18.85546875" style="838" customWidth="1"/>
    <col min="15874" max="15874" width="15.5703125" style="838" customWidth="1"/>
    <col min="15875" max="15877" width="20.140625" style="838" customWidth="1"/>
    <col min="15878" max="15878" width="11.42578125" style="838" customWidth="1"/>
    <col min="15879" max="15880" width="22.42578125" style="838" customWidth="1"/>
    <col min="15881" max="15881" width="26.28515625" style="838" customWidth="1"/>
    <col min="15882" max="15882" width="23.85546875" style="838" customWidth="1"/>
    <col min="15883" max="16120" width="9.140625" style="838"/>
    <col min="16121" max="16121" width="13.85546875" style="838" customWidth="1"/>
    <col min="16122" max="16122" width="24.42578125" style="838" customWidth="1"/>
    <col min="16123" max="16123" width="14.85546875" style="838" customWidth="1"/>
    <col min="16124" max="16124" width="16.28515625" style="838" customWidth="1"/>
    <col min="16125" max="16125" width="17.42578125" style="838" customWidth="1"/>
    <col min="16126" max="16127" width="15.5703125" style="838" customWidth="1"/>
    <col min="16128" max="16128" width="17.42578125" style="838" customWidth="1"/>
    <col min="16129" max="16129" width="18.85546875" style="838" customWidth="1"/>
    <col min="16130" max="16130" width="15.5703125" style="838" customWidth="1"/>
    <col min="16131" max="16133" width="20.140625" style="838" customWidth="1"/>
    <col min="16134" max="16134" width="11.42578125" style="838" customWidth="1"/>
    <col min="16135" max="16136" width="22.42578125" style="838" customWidth="1"/>
    <col min="16137" max="16137" width="26.28515625" style="838" customWidth="1"/>
    <col min="16138" max="16138" width="23.85546875" style="838" customWidth="1"/>
    <col min="16139" max="16384" width="9.140625" style="838"/>
  </cols>
  <sheetData>
    <row r="1" spans="2:14" s="806" customFormat="1" ht="23.25">
      <c r="B1" s="1131" t="s">
        <v>133</v>
      </c>
      <c r="C1" s="1131"/>
      <c r="D1" s="1131"/>
      <c r="E1" s="1131"/>
      <c r="F1" s="1131"/>
      <c r="G1" s="1131"/>
      <c r="H1" s="1131"/>
      <c r="I1" s="1131"/>
      <c r="J1" s="1131"/>
      <c r="K1" s="1131"/>
      <c r="L1" s="1131"/>
      <c r="M1" s="1131"/>
      <c r="N1" s="1131"/>
    </row>
    <row r="2" spans="2:14" s="806" customFormat="1" ht="18">
      <c r="B2" s="1132" t="s">
        <v>171</v>
      </c>
      <c r="C2" s="1132"/>
      <c r="D2" s="1132"/>
      <c r="E2" s="1132"/>
      <c r="F2" s="1132"/>
      <c r="G2" s="1132"/>
      <c r="H2" s="1132"/>
      <c r="I2" s="1132"/>
      <c r="J2" s="1132"/>
      <c r="K2" s="1132"/>
      <c r="L2" s="1132"/>
      <c r="M2" s="1132"/>
      <c r="N2" s="1132"/>
    </row>
    <row r="3" spans="2:14" s="806" customFormat="1" ht="18">
      <c r="B3" s="962"/>
      <c r="C3" s="962"/>
      <c r="D3" s="962"/>
      <c r="E3" s="962"/>
      <c r="F3" s="962"/>
      <c r="G3" s="962"/>
      <c r="H3" s="962"/>
      <c r="I3" s="962" t="s">
        <v>737</v>
      </c>
      <c r="J3" s="962"/>
      <c r="K3" s="962"/>
      <c r="L3" s="962"/>
      <c r="M3" s="962"/>
      <c r="N3" s="962"/>
    </row>
    <row r="4" spans="2:14" s="806" customFormat="1" ht="18.75" thickBot="1">
      <c r="B4" s="1132" t="s">
        <v>345</v>
      </c>
      <c r="C4" s="1132"/>
      <c r="D4" s="1132"/>
      <c r="E4" s="1132"/>
      <c r="F4" s="1132"/>
      <c r="G4" s="1132"/>
      <c r="H4" s="1132"/>
      <c r="I4" s="1132"/>
      <c r="J4" s="1132"/>
      <c r="K4" s="1132"/>
      <c r="L4" s="1132"/>
      <c r="M4" s="1132"/>
      <c r="N4" s="1132"/>
    </row>
    <row r="5" spans="2:14" s="806" customFormat="1" ht="60.75" thickBot="1">
      <c r="B5" s="813" t="s">
        <v>134</v>
      </c>
      <c r="C5" s="814" t="s">
        <v>135</v>
      </c>
      <c r="D5" s="1133" t="s">
        <v>347</v>
      </c>
      <c r="E5" s="1134"/>
      <c r="F5" s="1135"/>
      <c r="G5" s="815" t="s">
        <v>172</v>
      </c>
      <c r="H5" s="815" t="s">
        <v>348</v>
      </c>
      <c r="I5" s="816" t="s">
        <v>173</v>
      </c>
      <c r="J5" s="817" t="s">
        <v>349</v>
      </c>
      <c r="K5" s="815" t="s">
        <v>174</v>
      </c>
      <c r="L5" s="1136" t="s">
        <v>346</v>
      </c>
      <c r="M5" s="1137"/>
      <c r="N5" s="1138"/>
    </row>
    <row r="6" spans="2:14" s="806" customFormat="1" ht="15.75" thickBot="1">
      <c r="B6" s="818"/>
      <c r="C6" s="819"/>
      <c r="D6" s="820">
        <v>2016</v>
      </c>
      <c r="E6" s="821">
        <v>2017</v>
      </c>
      <c r="F6" s="822">
        <v>2018</v>
      </c>
      <c r="G6" s="823"/>
      <c r="H6" s="823"/>
      <c r="I6" s="824"/>
      <c r="J6" s="825"/>
      <c r="K6" s="823"/>
      <c r="L6" s="826" t="s">
        <v>136</v>
      </c>
      <c r="M6" s="827" t="s">
        <v>100</v>
      </c>
      <c r="N6" s="828" t="s">
        <v>137</v>
      </c>
    </row>
    <row r="7" spans="2:14" ht="15">
      <c r="B7" s="829" t="s">
        <v>138</v>
      </c>
      <c r="C7" s="830" t="s">
        <v>105</v>
      </c>
      <c r="D7" s="831"/>
      <c r="E7" s="831"/>
      <c r="F7" s="831"/>
      <c r="G7" s="832"/>
      <c r="H7" s="832"/>
      <c r="I7" s="833"/>
      <c r="J7" s="834"/>
      <c r="K7" s="832"/>
      <c r="L7" s="835"/>
      <c r="M7" s="836"/>
      <c r="N7" s="837"/>
    </row>
    <row r="8" spans="2:14" ht="15">
      <c r="B8" s="829" t="s">
        <v>139</v>
      </c>
      <c r="C8" s="839">
        <v>1</v>
      </c>
      <c r="D8" s="840"/>
      <c r="E8" s="840"/>
      <c r="F8" s="840"/>
      <c r="G8" s="841"/>
      <c r="H8" s="841"/>
      <c r="I8" s="842"/>
      <c r="J8" s="843"/>
      <c r="K8" s="844">
        <f>'OverallSumPersonnel_General I'!K9+OverallSummaryPers_COHEES!K8</f>
        <v>0</v>
      </c>
      <c r="L8" s="840">
        <f>'OverallSumPersonnel_General I'!L9+OverallSummaryPers_COHEES!L8</f>
        <v>0</v>
      </c>
      <c r="M8" s="840">
        <f>'OverallSumPersonnel_General I'!M9+OverallSummaryPers_COHEES!M8</f>
        <v>0</v>
      </c>
      <c r="N8" s="840">
        <f>'OverallSumPersonnel_General I'!N9+OverallSummaryPers_COHEES!N8</f>
        <v>0</v>
      </c>
    </row>
    <row r="9" spans="2:14" ht="15">
      <c r="B9" s="829" t="s">
        <v>140</v>
      </c>
      <c r="C9" s="839">
        <v>2</v>
      </c>
      <c r="D9" s="840"/>
      <c r="E9" s="840"/>
      <c r="F9" s="840"/>
      <c r="G9" s="841"/>
      <c r="H9" s="841"/>
      <c r="I9" s="842"/>
      <c r="J9" s="843"/>
      <c r="K9" s="844">
        <f>'OverallSumPersonnel_General I'!K10+OverallSummaryPers_COHEES!K9</f>
        <v>0</v>
      </c>
      <c r="L9" s="840">
        <f>'OverallSumPersonnel_General I'!L10+OverallSummaryPers_COHEES!L9</f>
        <v>0</v>
      </c>
      <c r="M9" s="840">
        <f>'OverallSumPersonnel_General I'!M10+OverallSummaryPers_COHEES!M9</f>
        <v>0</v>
      </c>
      <c r="N9" s="840">
        <f>'OverallSumPersonnel_General I'!N10+OverallSummaryPers_COHEES!N9</f>
        <v>0</v>
      </c>
    </row>
    <row r="10" spans="2:14" ht="15">
      <c r="B10" s="829" t="s">
        <v>141</v>
      </c>
      <c r="C10" s="839">
        <v>3</v>
      </c>
      <c r="D10" s="840"/>
      <c r="E10" s="840"/>
      <c r="F10" s="840"/>
      <c r="G10" s="841">
        <v>2</v>
      </c>
      <c r="H10" s="841">
        <v>2</v>
      </c>
      <c r="I10" s="842">
        <v>398260</v>
      </c>
      <c r="J10" s="843">
        <v>523645.16934999987</v>
      </c>
      <c r="K10" s="844">
        <f>'OverallSumPersonnel_General I'!K11+OverallSummaryPers_COHEES!K10</f>
        <v>2</v>
      </c>
      <c r="L10" s="840">
        <f>'OverallSumPersonnel_General I'!L11+OverallSummaryPers_COHEES!L10</f>
        <v>343500</v>
      </c>
      <c r="M10" s="840">
        <f>'OverallSumPersonnel_General I'!M11+OverallSummaryPers_COHEES!M10</f>
        <v>373390</v>
      </c>
      <c r="N10" s="840">
        <f>'OverallSumPersonnel_General I'!N11+OverallSummaryPers_COHEES!N10</f>
        <v>716890</v>
      </c>
    </row>
    <row r="11" spans="2:14" ht="15">
      <c r="B11" s="829" t="s">
        <v>142</v>
      </c>
      <c r="C11" s="839">
        <v>4</v>
      </c>
      <c r="D11" s="840"/>
      <c r="E11" s="840"/>
      <c r="F11" s="840"/>
      <c r="G11" s="841">
        <v>8</v>
      </c>
      <c r="H11" s="841">
        <v>3</v>
      </c>
      <c r="I11" s="842">
        <v>1433760</v>
      </c>
      <c r="J11" s="843">
        <v>772885.14468999999</v>
      </c>
      <c r="K11" s="844">
        <v>3</v>
      </c>
      <c r="L11" s="840">
        <f>'OverallSumPersonnel_General I'!L12+OverallSummaryPers_COHEES!L11</f>
        <v>743620</v>
      </c>
      <c r="M11" s="840">
        <f>'OverallSumPersonnel_General I'!M12+OverallSummaryPers_COHEES!M11</f>
        <v>424220</v>
      </c>
      <c r="N11" s="840">
        <f>'OverallSumPersonnel_General I'!N12+OverallSummaryPers_COHEES!N11</f>
        <v>1167840</v>
      </c>
    </row>
    <row r="12" spans="2:14" ht="15">
      <c r="B12" s="829" t="s">
        <v>143</v>
      </c>
      <c r="C12" s="839">
        <v>5</v>
      </c>
      <c r="D12" s="840"/>
      <c r="E12" s="840"/>
      <c r="F12" s="840"/>
      <c r="G12" s="841">
        <v>2</v>
      </c>
      <c r="H12" s="841"/>
      <c r="I12" s="842">
        <v>475840</v>
      </c>
      <c r="J12" s="843"/>
      <c r="K12" s="844">
        <v>0</v>
      </c>
      <c r="L12" s="840">
        <f>'OverallSumPersonnel_General I'!L13+OverallSummaryPers_COHEES!L12</f>
        <v>0</v>
      </c>
      <c r="M12" s="840">
        <f>'OverallSumPersonnel_General I'!M13+OverallSummaryPers_COHEES!M12</f>
        <v>0</v>
      </c>
      <c r="N12" s="840">
        <f>'OverallSumPersonnel_General I'!N13+OverallSummaryPers_COHEES!N12</f>
        <v>0</v>
      </c>
    </row>
    <row r="13" spans="2:14" ht="15">
      <c r="B13" s="829" t="s">
        <v>144</v>
      </c>
      <c r="C13" s="839">
        <v>6</v>
      </c>
      <c r="D13" s="840"/>
      <c r="E13" s="840"/>
      <c r="F13" s="840"/>
      <c r="G13" s="841">
        <v>4</v>
      </c>
      <c r="H13" s="841">
        <v>2</v>
      </c>
      <c r="I13" s="842">
        <v>2145930</v>
      </c>
      <c r="J13" s="843">
        <v>509701.25536000001</v>
      </c>
      <c r="K13" s="844">
        <f>'OverallSumPersonnel_General I'!K14+OverallSummaryPers_COHEES!K13</f>
        <v>2</v>
      </c>
      <c r="L13" s="840">
        <f>'OverallSumPersonnel_General I'!L14+OverallSummaryPers_COHEES!L13</f>
        <v>426630</v>
      </c>
      <c r="M13" s="840">
        <f>'OverallSumPersonnel_General I'!M14+OverallSummaryPers_COHEES!M13</f>
        <v>463750</v>
      </c>
      <c r="N13" s="840">
        <f>'OverallSumPersonnel_General I'!N14+OverallSummaryPers_COHEES!N13</f>
        <v>890380</v>
      </c>
    </row>
    <row r="14" spans="2:14" ht="30">
      <c r="B14" s="845"/>
      <c r="C14" s="846" t="s">
        <v>145</v>
      </c>
      <c r="D14" s="847"/>
      <c r="E14" s="847"/>
      <c r="F14" s="847"/>
      <c r="G14" s="848">
        <f>SUM(G8:G13)</f>
        <v>16</v>
      </c>
      <c r="H14" s="848">
        <f>SUM(H8:H13)</f>
        <v>7</v>
      </c>
      <c r="I14" s="849">
        <f>SUM(I8:I13)</f>
        <v>4453790</v>
      </c>
      <c r="J14" s="849">
        <f>SUM(J8:J13)</f>
        <v>1806231.5693999999</v>
      </c>
      <c r="K14" s="848">
        <f>SUM(K8:K13)</f>
        <v>7</v>
      </c>
      <c r="L14" s="840">
        <f>'OverallSumPersonnel_General I'!L15+OverallSummaryPers_COHEES!L14</f>
        <v>1513750</v>
      </c>
      <c r="M14" s="840">
        <f>'OverallSumPersonnel_General I'!M15+OverallSummaryPers_COHEES!M14</f>
        <v>1261360</v>
      </c>
      <c r="N14" s="840">
        <f>'OverallSumPersonnel_General I'!N15+OverallSummaryPers_COHEES!N14</f>
        <v>2775110</v>
      </c>
    </row>
    <row r="15" spans="2:14" ht="15">
      <c r="B15" s="829" t="s">
        <v>146</v>
      </c>
      <c r="C15" s="839">
        <v>7</v>
      </c>
      <c r="D15" s="840"/>
      <c r="E15" s="840"/>
      <c r="F15" s="840"/>
      <c r="G15" s="841">
        <v>2</v>
      </c>
      <c r="H15" s="841">
        <v>4</v>
      </c>
      <c r="I15" s="842">
        <v>1070120</v>
      </c>
      <c r="J15" s="843">
        <v>1508678.69209</v>
      </c>
      <c r="K15" s="844">
        <v>4</v>
      </c>
      <c r="L15" s="840">
        <f>'OverallSumPersonnel_General I'!L16+OverallSummaryPers_COHEES!L15</f>
        <v>1760520</v>
      </c>
      <c r="M15" s="840">
        <f>'OverallSumPersonnel_General I'!M16+OverallSummaryPers_COHEES!M15</f>
        <v>878410</v>
      </c>
      <c r="N15" s="840">
        <f>'OverallSumPersonnel_General I'!N16+OverallSummaryPers_COHEES!N15</f>
        <v>2638930</v>
      </c>
    </row>
    <row r="16" spans="2:14" ht="15">
      <c r="B16" s="829" t="s">
        <v>147</v>
      </c>
      <c r="C16" s="839">
        <v>8</v>
      </c>
      <c r="D16" s="840"/>
      <c r="E16" s="840"/>
      <c r="F16" s="840"/>
      <c r="G16" s="841">
        <v>5</v>
      </c>
      <c r="H16" s="841">
        <v>4</v>
      </c>
      <c r="I16" s="842">
        <v>3613510</v>
      </c>
      <c r="J16" s="843">
        <v>2260209.215665</v>
      </c>
      <c r="K16" s="844">
        <v>4</v>
      </c>
      <c r="L16" s="840">
        <f>'OverallSumPersonnel_General I'!L17+OverallSummaryPers_COHEES!L16</f>
        <v>3166800</v>
      </c>
      <c r="M16" s="840">
        <f>'OverallSumPersonnel_General I'!M17+OverallSummaryPers_COHEES!M16</f>
        <v>1248550</v>
      </c>
      <c r="N16" s="840">
        <f>'OverallSumPersonnel_General I'!N17+OverallSummaryPers_COHEES!N16</f>
        <v>4415350</v>
      </c>
    </row>
    <row r="17" spans="1:14" ht="15">
      <c r="B17" s="829" t="s">
        <v>148</v>
      </c>
      <c r="C17" s="839">
        <v>9</v>
      </c>
      <c r="D17" s="840"/>
      <c r="E17" s="840"/>
      <c r="F17" s="840"/>
      <c r="G17" s="841">
        <v>3</v>
      </c>
      <c r="H17" s="841">
        <v>2</v>
      </c>
      <c r="I17" s="842">
        <v>3268870</v>
      </c>
      <c r="J17" s="843">
        <v>1371853.28</v>
      </c>
      <c r="K17" s="844">
        <v>2</v>
      </c>
      <c r="L17" s="840">
        <f>'OverallSumPersonnel_General I'!L18+OverallSummaryPers_COHEES!L17</f>
        <v>2364600</v>
      </c>
      <c r="M17" s="840">
        <f>'OverallSumPersonnel_General I'!M18+OverallSummaryPers_COHEES!M17</f>
        <v>592500</v>
      </c>
      <c r="N17" s="840">
        <f>'OverallSumPersonnel_General I'!N18+OverallSummaryPers_COHEES!N17</f>
        <v>2957100</v>
      </c>
    </row>
    <row r="18" spans="1:14" ht="15">
      <c r="B18" s="829" t="s">
        <v>149</v>
      </c>
      <c r="C18" s="839">
        <v>10</v>
      </c>
      <c r="D18" s="840"/>
      <c r="E18" s="840"/>
      <c r="F18" s="840"/>
      <c r="G18" s="841">
        <v>4</v>
      </c>
      <c r="H18" s="841">
        <v>1</v>
      </c>
      <c r="I18" s="842">
        <f>2587890+565170</f>
        <v>3153060</v>
      </c>
      <c r="J18" s="843">
        <v>621055.35144499992</v>
      </c>
      <c r="K18" s="844">
        <v>1</v>
      </c>
      <c r="L18" s="840">
        <f>'OverallSumPersonnel_General I'!L19+OverallSummaryPers_COHEES!L18</f>
        <v>2762020</v>
      </c>
      <c r="M18" s="840">
        <f>'OverallSumPersonnel_General I'!M19+OverallSummaryPers_COHEES!M18</f>
        <v>1748440</v>
      </c>
      <c r="N18" s="840">
        <f>'OverallSumPersonnel_General I'!N19+OverallSummaryPers_COHEES!N18</f>
        <v>4510460</v>
      </c>
    </row>
    <row r="19" spans="1:14" ht="15">
      <c r="B19" s="829" t="s">
        <v>150</v>
      </c>
      <c r="C19" s="839">
        <v>12</v>
      </c>
      <c r="D19" s="840"/>
      <c r="E19" s="840"/>
      <c r="F19" s="840"/>
      <c r="G19" s="841">
        <v>5</v>
      </c>
      <c r="H19" s="841">
        <v>2</v>
      </c>
      <c r="I19" s="842">
        <v>4220100</v>
      </c>
      <c r="J19" s="843">
        <v>2723910.0900000003</v>
      </c>
      <c r="K19" s="844">
        <v>2</v>
      </c>
      <c r="L19" s="840">
        <f>'OverallSumPersonnel_General I'!L20+OverallSummaryPers_COHEES!L19</f>
        <v>11759280</v>
      </c>
      <c r="M19" s="840">
        <f>'OverallSumPersonnel_General I'!M20+OverallSummaryPers_COHEES!M19</f>
        <v>2421120</v>
      </c>
      <c r="N19" s="840">
        <f>'OverallSumPersonnel_General I'!N20+OverallSummaryPers_COHEES!N19</f>
        <v>14180400</v>
      </c>
    </row>
    <row r="20" spans="1:14" ht="15">
      <c r="B20" s="829" t="s">
        <v>151</v>
      </c>
      <c r="C20" s="839">
        <v>13</v>
      </c>
      <c r="D20" s="840"/>
      <c r="E20" s="840"/>
      <c r="F20" s="840"/>
      <c r="G20" s="841">
        <v>3</v>
      </c>
      <c r="H20" s="841">
        <v>5</v>
      </c>
      <c r="I20" s="842">
        <v>4026690</v>
      </c>
      <c r="J20" s="840">
        <v>5565485.9907450015</v>
      </c>
      <c r="K20" s="844">
        <v>5</v>
      </c>
      <c r="L20" s="840">
        <f>'OverallSumPersonnel_General I'!L21+OverallSummaryPers_COHEES!L20</f>
        <v>5980520</v>
      </c>
      <c r="M20" s="840">
        <f>'OverallSumPersonnel_General I'!M21+OverallSummaryPers_COHEES!M20</f>
        <v>3026660</v>
      </c>
      <c r="N20" s="840">
        <f>'OverallSumPersonnel_General I'!N21+OverallSummaryPers_COHEES!N20</f>
        <v>9007180</v>
      </c>
    </row>
    <row r="21" spans="1:14" ht="30">
      <c r="B21" s="845"/>
      <c r="C21" s="846" t="s">
        <v>152</v>
      </c>
      <c r="D21" s="850"/>
      <c r="E21" s="850"/>
      <c r="F21" s="850"/>
      <c r="G21" s="848">
        <f>SUM(G15:G20)</f>
        <v>22</v>
      </c>
      <c r="H21" s="848">
        <f>SUM(H15:H20)</f>
        <v>18</v>
      </c>
      <c r="I21" s="849">
        <f t="shared" ref="I21:J21" si="0">SUM(I15:I20)</f>
        <v>19352350</v>
      </c>
      <c r="J21" s="849">
        <f t="shared" si="0"/>
        <v>14051192.619945001</v>
      </c>
      <c r="K21" s="848">
        <f>SUM(K15:K20)</f>
        <v>18</v>
      </c>
      <c r="L21" s="840">
        <f>'OverallSumPersonnel_General I'!L22+OverallSummaryPers_COHEES!L21</f>
        <v>27793740</v>
      </c>
      <c r="M21" s="840">
        <f>'OverallSumPersonnel_General I'!M22+OverallSummaryPers_COHEES!M21</f>
        <v>9915680</v>
      </c>
      <c r="N21" s="840">
        <f>'OverallSumPersonnel_General I'!N22+OverallSummaryPers_COHEES!N21</f>
        <v>37709420</v>
      </c>
    </row>
    <row r="22" spans="1:14" ht="15">
      <c r="B22" s="829" t="s">
        <v>153</v>
      </c>
      <c r="C22" s="839">
        <v>14</v>
      </c>
      <c r="D22" s="840"/>
      <c r="E22" s="840"/>
      <c r="F22" s="840"/>
      <c r="G22" s="841">
        <v>3</v>
      </c>
      <c r="H22" s="841">
        <v>3</v>
      </c>
      <c r="I22" s="842">
        <f>16370870-1805130</f>
        <v>14565740</v>
      </c>
      <c r="J22" s="840">
        <v>3803620.1999999993</v>
      </c>
      <c r="K22" s="844">
        <f>'OverallSumPersonnel_General I'!K23+OverallSummaryPers_COHEES!K22</f>
        <v>3</v>
      </c>
      <c r="L22" s="840">
        <f>'OverallSumPersonnel_General I'!L23+OverallSummaryPers_COHEES!L22</f>
        <v>7493280</v>
      </c>
      <c r="M22" s="840">
        <f>'OverallSumPersonnel_General I'!M23+OverallSummaryPers_COHEES!M22</f>
        <v>1802940</v>
      </c>
      <c r="N22" s="840">
        <f>'OverallSumPersonnel_General I'!N23+OverallSummaryPers_COHEES!N22</f>
        <v>9296220</v>
      </c>
    </row>
    <row r="23" spans="1:14" ht="15">
      <c r="B23" s="829" t="s">
        <v>154</v>
      </c>
      <c r="C23" s="839">
        <v>15</v>
      </c>
      <c r="D23" s="840"/>
      <c r="E23" s="840"/>
      <c r="F23" s="840"/>
      <c r="G23" s="841">
        <v>5</v>
      </c>
      <c r="H23" s="841">
        <v>3</v>
      </c>
      <c r="I23" s="842">
        <v>19958320</v>
      </c>
      <c r="J23" s="840">
        <v>3994649.4450000017</v>
      </c>
      <c r="K23" s="844">
        <v>3</v>
      </c>
      <c r="L23" s="840">
        <f>'OverallSumPersonnel_General I'!L24+OverallSummaryPers_COHEES!L23</f>
        <v>8390160</v>
      </c>
      <c r="M23" s="840">
        <f>'OverallSumPersonnel_General I'!M24+OverallSummaryPers_COHEES!M23</f>
        <v>2268420</v>
      </c>
      <c r="N23" s="840">
        <f>'OverallSumPersonnel_General I'!N24+OverallSummaryPers_COHEES!N23</f>
        <v>10658580</v>
      </c>
    </row>
    <row r="24" spans="1:14" ht="15">
      <c r="B24" s="829" t="s">
        <v>155</v>
      </c>
      <c r="C24" s="839">
        <v>16</v>
      </c>
      <c r="D24" s="840"/>
      <c r="E24" s="840"/>
      <c r="F24" s="840"/>
      <c r="G24" s="841">
        <v>4</v>
      </c>
      <c r="H24" s="841"/>
      <c r="I24" s="842">
        <v>17207120</v>
      </c>
      <c r="J24" s="840"/>
      <c r="K24" s="844">
        <v>0</v>
      </c>
      <c r="L24" s="840">
        <f>'OverallSumPersonnel_General I'!L25+OverallSummaryPers_COHEES!L24</f>
        <v>19116120</v>
      </c>
      <c r="M24" s="840">
        <f>'OverallSumPersonnel_General I'!M25+OverallSummaryPers_COHEES!M24</f>
        <v>5711400</v>
      </c>
      <c r="N24" s="840">
        <f>'OverallSumPersonnel_General I'!N25+OverallSummaryPers_COHEES!N24</f>
        <v>24827520</v>
      </c>
    </row>
    <row r="25" spans="1:14" ht="15">
      <c r="B25" s="829" t="s">
        <v>156</v>
      </c>
      <c r="C25" s="839">
        <v>17</v>
      </c>
      <c r="D25" s="840"/>
      <c r="E25" s="840"/>
      <c r="F25" s="840"/>
      <c r="G25" s="841">
        <v>6</v>
      </c>
      <c r="H25" s="841"/>
      <c r="I25" s="842">
        <v>23567540</v>
      </c>
      <c r="J25" s="840"/>
      <c r="K25" s="844">
        <v>0</v>
      </c>
      <c r="L25" s="840">
        <f>'OverallSumPersonnel_General I'!L26+OverallSummaryPers_COHEES!L25</f>
        <v>0</v>
      </c>
      <c r="M25" s="840">
        <f>'OverallSumPersonnel_General I'!M26+OverallSummaryPers_COHEES!M25</f>
        <v>0</v>
      </c>
      <c r="N25" s="840">
        <f>'OverallSumPersonnel_General I'!N26+OverallSummaryPers_COHEES!N25</f>
        <v>0</v>
      </c>
    </row>
    <row r="26" spans="1:14" ht="30">
      <c r="B26" s="845"/>
      <c r="C26" s="846" t="s">
        <v>157</v>
      </c>
      <c r="D26" s="850"/>
      <c r="E26" s="850"/>
      <c r="F26" s="850"/>
      <c r="G26" s="848">
        <f>SUM(G22:G25)</f>
        <v>18</v>
      </c>
      <c r="H26" s="848">
        <f>SUM(H22:H25)</f>
        <v>6</v>
      </c>
      <c r="I26" s="849">
        <f t="shared" ref="I26:J26" si="1">SUM(I22:I25)</f>
        <v>75298720</v>
      </c>
      <c r="J26" s="849">
        <f t="shared" si="1"/>
        <v>7798269.6450000014</v>
      </c>
      <c r="K26" s="848">
        <f>SUM(K22:K25)</f>
        <v>6</v>
      </c>
      <c r="L26" s="840">
        <f>'OverallSumPersonnel_General I'!L27+OverallSummaryPers_COHEES!L26</f>
        <v>34999560</v>
      </c>
      <c r="M26" s="840">
        <f>'OverallSumPersonnel_General I'!M27+OverallSummaryPers_COHEES!M26</f>
        <v>9782760</v>
      </c>
      <c r="N26" s="840">
        <f>'OverallSumPersonnel_General I'!N27+OverallSummaryPers_COHEES!N26</f>
        <v>44782320</v>
      </c>
    </row>
    <row r="27" spans="1:14" ht="15">
      <c r="A27" s="838">
        <v>0</v>
      </c>
      <c r="B27" s="829" t="s">
        <v>158</v>
      </c>
      <c r="C27" s="851" t="s">
        <v>159</v>
      </c>
      <c r="D27" s="840"/>
      <c r="E27" s="840"/>
      <c r="F27" s="840"/>
      <c r="G27" s="841">
        <v>7</v>
      </c>
      <c r="H27" s="841">
        <v>1</v>
      </c>
      <c r="I27" s="842">
        <v>31952000</v>
      </c>
      <c r="J27" s="840">
        <v>1645799.9999999998</v>
      </c>
      <c r="K27" s="841">
        <v>8</v>
      </c>
      <c r="L27" s="840">
        <f>'OverallSumPersonnel_General I'!L28+OverallSummaryPers_COHEES!L27</f>
        <v>12483000</v>
      </c>
      <c r="M27" s="840">
        <f>'OverallSumPersonnel_General I'!M28+OverallSummaryPers_COHEES!M27</f>
        <v>19709690</v>
      </c>
      <c r="N27" s="840">
        <f>'OverallSumPersonnel_General I'!N28+OverallSummaryPers_COHEES!N27</f>
        <v>32192690</v>
      </c>
    </row>
    <row r="28" spans="1:14" ht="30">
      <c r="B28" s="829" t="s">
        <v>238</v>
      </c>
      <c r="C28" s="852" t="s">
        <v>351</v>
      </c>
      <c r="D28" s="840"/>
      <c r="E28" s="840"/>
      <c r="F28" s="840"/>
      <c r="G28" s="841"/>
      <c r="H28" s="841"/>
      <c r="I28" s="842"/>
      <c r="J28" s="840"/>
      <c r="K28" s="841" t="s">
        <v>640</v>
      </c>
      <c r="L28" s="843" t="s">
        <v>640</v>
      </c>
      <c r="M28" s="840" t="s">
        <v>640</v>
      </c>
      <c r="N28" s="843" t="s">
        <v>640</v>
      </c>
    </row>
    <row r="29" spans="1:14" ht="15">
      <c r="B29" s="853">
        <v>21010101</v>
      </c>
      <c r="C29" s="854" t="s">
        <v>344</v>
      </c>
      <c r="D29" s="850"/>
      <c r="E29" s="850"/>
      <c r="F29" s="850"/>
      <c r="G29" s="855">
        <f>G27+G26+G21+G14</f>
        <v>63</v>
      </c>
      <c r="H29" s="855">
        <f>H27+H26+H21+H14</f>
        <v>32</v>
      </c>
      <c r="I29" s="856">
        <f>I27+I26+I21+I14</f>
        <v>131056860</v>
      </c>
      <c r="J29" s="856">
        <f t="shared" ref="J29:N29" si="2">J27+J26+J21+J14</f>
        <v>25301493.834345002</v>
      </c>
      <c r="K29" s="855">
        <f>K27+K26+K21+K14</f>
        <v>39</v>
      </c>
      <c r="L29" s="856">
        <f t="shared" si="2"/>
        <v>76790050</v>
      </c>
      <c r="M29" s="1090">
        <f t="shared" si="2"/>
        <v>40669490</v>
      </c>
      <c r="N29" s="856">
        <f t="shared" si="2"/>
        <v>117459540</v>
      </c>
    </row>
    <row r="30" spans="1:14" ht="15">
      <c r="B30" s="829"/>
      <c r="C30" s="854"/>
      <c r="D30" s="857"/>
      <c r="E30" s="857"/>
      <c r="F30" s="857"/>
      <c r="G30" s="841"/>
      <c r="H30" s="841"/>
      <c r="I30" s="857"/>
      <c r="J30" s="857"/>
      <c r="K30" s="841"/>
      <c r="L30" s="858"/>
      <c r="M30" s="858"/>
      <c r="N30" s="859"/>
    </row>
    <row r="31" spans="1:14" ht="15">
      <c r="B31" s="829" t="s">
        <v>168</v>
      </c>
      <c r="C31" s="860" t="s">
        <v>226</v>
      </c>
      <c r="D31" s="840"/>
      <c r="E31" s="840"/>
      <c r="F31" s="857"/>
      <c r="G31" s="841"/>
      <c r="H31" s="841"/>
      <c r="I31" s="857"/>
      <c r="J31" s="857"/>
      <c r="K31" s="841"/>
      <c r="L31" s="840"/>
      <c r="M31" s="840"/>
      <c r="N31" s="843"/>
    </row>
    <row r="32" spans="1:14" ht="15">
      <c r="B32" s="829"/>
      <c r="C32" s="854"/>
      <c r="D32" s="857"/>
      <c r="E32" s="857"/>
      <c r="F32" s="857"/>
      <c r="G32" s="841"/>
      <c r="H32" s="841"/>
      <c r="I32" s="857"/>
      <c r="J32" s="857"/>
      <c r="K32" s="841"/>
      <c r="L32" s="858"/>
      <c r="M32" s="1089"/>
      <c r="N32" s="861"/>
    </row>
    <row r="33" spans="2:14" ht="15">
      <c r="B33" s="862">
        <v>21010103</v>
      </c>
      <c r="C33" s="863" t="s">
        <v>224</v>
      </c>
      <c r="D33" s="840"/>
      <c r="E33" s="840"/>
      <c r="F33" s="840"/>
      <c r="G33" s="841"/>
      <c r="H33" s="841"/>
      <c r="I33" s="840"/>
      <c r="J33" s="840"/>
      <c r="K33" s="841"/>
      <c r="L33" s="840"/>
      <c r="M33" s="840"/>
      <c r="N33" s="843"/>
    </row>
    <row r="34" spans="2:14" ht="15">
      <c r="B34" s="829"/>
      <c r="C34" s="854"/>
      <c r="D34" s="857"/>
      <c r="E34" s="857"/>
      <c r="F34" s="857"/>
      <c r="G34" s="850"/>
      <c r="H34" s="850"/>
      <c r="I34" s="857"/>
      <c r="J34" s="857"/>
      <c r="K34" s="850"/>
      <c r="L34" s="1089"/>
      <c r="M34" s="858"/>
      <c r="N34" s="861"/>
    </row>
    <row r="35" spans="2:14" ht="30">
      <c r="B35" s="864" t="s">
        <v>161</v>
      </c>
      <c r="C35" s="860" t="s">
        <v>225</v>
      </c>
      <c r="D35" s="865"/>
      <c r="E35" s="865"/>
      <c r="F35" s="865"/>
      <c r="G35" s="866"/>
      <c r="H35" s="866"/>
      <c r="I35" s="865"/>
      <c r="J35" s="865"/>
      <c r="K35" s="866"/>
      <c r="L35" s="1088"/>
      <c r="M35" s="867" t="s">
        <v>761</v>
      </c>
      <c r="N35" s="868"/>
    </row>
    <row r="36" spans="2:14" ht="15">
      <c r="B36" s="829" t="s">
        <v>163</v>
      </c>
      <c r="C36" s="869" t="s">
        <v>164</v>
      </c>
      <c r="D36" s="840">
        <v>0</v>
      </c>
      <c r="E36" s="840">
        <v>0</v>
      </c>
      <c r="F36" s="840"/>
      <c r="G36" s="842"/>
      <c r="H36" s="842"/>
      <c r="I36" s="840">
        <v>0</v>
      </c>
      <c r="J36" s="840">
        <v>0</v>
      </c>
      <c r="K36" s="842"/>
      <c r="L36" s="858"/>
      <c r="M36" s="843">
        <f>L29/10</f>
        <v>7679005</v>
      </c>
      <c r="N36" s="843">
        <f>M36+L36</f>
        <v>7679005</v>
      </c>
    </row>
    <row r="37" spans="2:14" ht="15">
      <c r="B37" s="829" t="s">
        <v>165</v>
      </c>
      <c r="C37" s="869" t="s">
        <v>166</v>
      </c>
      <c r="D37" s="840">
        <v>0</v>
      </c>
      <c r="E37" s="840">
        <v>0</v>
      </c>
      <c r="F37" s="840">
        <v>0</v>
      </c>
      <c r="G37" s="842">
        <v>0</v>
      </c>
      <c r="H37" s="842">
        <v>0</v>
      </c>
      <c r="I37" s="840">
        <v>0</v>
      </c>
      <c r="J37" s="840">
        <v>0</v>
      </c>
      <c r="K37" s="842"/>
      <c r="L37" s="840">
        <v>0</v>
      </c>
      <c r="M37" s="843">
        <v>0</v>
      </c>
      <c r="N37" s="843">
        <v>0</v>
      </c>
    </row>
    <row r="38" spans="2:14" ht="15">
      <c r="B38" s="829" t="s">
        <v>239</v>
      </c>
      <c r="C38" s="869" t="s">
        <v>231</v>
      </c>
      <c r="D38" s="840"/>
      <c r="E38" s="840"/>
      <c r="F38" s="840"/>
      <c r="G38" s="842"/>
      <c r="H38" s="842"/>
      <c r="I38" s="840"/>
      <c r="J38" s="840"/>
      <c r="K38" s="842"/>
      <c r="L38" s="840">
        <v>0</v>
      </c>
      <c r="M38" s="843">
        <v>0</v>
      </c>
      <c r="N38" s="843">
        <v>0</v>
      </c>
    </row>
    <row r="39" spans="2:14" ht="15">
      <c r="B39" s="829" t="s">
        <v>240</v>
      </c>
      <c r="C39" s="869" t="s">
        <v>232</v>
      </c>
      <c r="D39" s="840"/>
      <c r="E39" s="840"/>
      <c r="F39" s="840"/>
      <c r="G39" s="842"/>
      <c r="H39" s="842"/>
      <c r="I39" s="840"/>
      <c r="J39" s="840"/>
      <c r="K39" s="842"/>
      <c r="L39" s="840">
        <v>0</v>
      </c>
      <c r="M39" s="843">
        <v>0</v>
      </c>
      <c r="N39" s="843">
        <v>0</v>
      </c>
    </row>
    <row r="40" spans="2:14" ht="15">
      <c r="B40" s="829" t="s">
        <v>241</v>
      </c>
      <c r="C40" s="869" t="s">
        <v>233</v>
      </c>
      <c r="D40" s="840"/>
      <c r="E40" s="840"/>
      <c r="F40" s="840"/>
      <c r="G40" s="842"/>
      <c r="H40" s="842"/>
      <c r="I40" s="840"/>
      <c r="J40" s="840"/>
      <c r="K40" s="842"/>
      <c r="L40" s="840">
        <v>0</v>
      </c>
      <c r="M40" s="843">
        <v>0</v>
      </c>
      <c r="N40" s="843">
        <v>0</v>
      </c>
    </row>
    <row r="41" spans="2:14" ht="15">
      <c r="B41" s="829" t="s">
        <v>242</v>
      </c>
      <c r="C41" s="869" t="s">
        <v>177</v>
      </c>
      <c r="D41" s="840"/>
      <c r="E41" s="840"/>
      <c r="F41" s="840"/>
      <c r="G41" s="842"/>
      <c r="H41" s="842"/>
      <c r="I41" s="840"/>
      <c r="J41" s="840"/>
      <c r="K41" s="842"/>
      <c r="L41" s="840">
        <v>0</v>
      </c>
      <c r="M41" s="843">
        <v>0</v>
      </c>
      <c r="N41" s="843">
        <v>0</v>
      </c>
    </row>
    <row r="42" spans="2:14" ht="15">
      <c r="B42" s="829" t="s">
        <v>243</v>
      </c>
      <c r="C42" s="869" t="s">
        <v>234</v>
      </c>
      <c r="D42" s="840"/>
      <c r="E42" s="840"/>
      <c r="F42" s="840"/>
      <c r="G42" s="842"/>
      <c r="H42" s="842"/>
      <c r="I42" s="840"/>
      <c r="J42" s="840"/>
      <c r="K42" s="842"/>
      <c r="L42" s="840">
        <v>0</v>
      </c>
      <c r="M42" s="843">
        <v>0</v>
      </c>
      <c r="N42" s="843">
        <v>0</v>
      </c>
    </row>
    <row r="43" spans="2:14" ht="15">
      <c r="B43" s="829" t="s">
        <v>244</v>
      </c>
      <c r="C43" s="869" t="s">
        <v>235</v>
      </c>
      <c r="D43" s="840"/>
      <c r="E43" s="840"/>
      <c r="F43" s="840"/>
      <c r="G43" s="842"/>
      <c r="H43" s="842"/>
      <c r="I43" s="840"/>
      <c r="J43" s="840"/>
      <c r="K43" s="842"/>
      <c r="L43" s="840">
        <v>0</v>
      </c>
      <c r="M43" s="843">
        <v>0</v>
      </c>
      <c r="N43" s="843">
        <v>0</v>
      </c>
    </row>
    <row r="44" spans="2:14" ht="15">
      <c r="B44" s="829" t="s">
        <v>245</v>
      </c>
      <c r="C44" s="869" t="s">
        <v>236</v>
      </c>
      <c r="D44" s="840"/>
      <c r="E44" s="840"/>
      <c r="F44" s="865"/>
      <c r="G44" s="842"/>
      <c r="H44" s="842"/>
      <c r="I44" s="840"/>
      <c r="J44" s="840"/>
      <c r="K44" s="842"/>
      <c r="L44" s="840">
        <v>0</v>
      </c>
      <c r="M44" s="843">
        <v>0</v>
      </c>
      <c r="N44" s="843">
        <v>0</v>
      </c>
    </row>
    <row r="45" spans="2:14" ht="15">
      <c r="B45" s="829" t="s">
        <v>246</v>
      </c>
      <c r="C45" s="869" t="s">
        <v>237</v>
      </c>
      <c r="D45" s="840"/>
      <c r="E45" s="840"/>
      <c r="F45" s="865"/>
      <c r="G45" s="842"/>
      <c r="H45" s="842"/>
      <c r="I45" s="840"/>
      <c r="J45" s="840"/>
      <c r="K45" s="842"/>
      <c r="L45" s="840"/>
      <c r="M45" s="843">
        <v>0</v>
      </c>
      <c r="N45" s="843">
        <v>0</v>
      </c>
    </row>
    <row r="46" spans="2:14" ht="15">
      <c r="B46" s="829"/>
      <c r="C46" s="869"/>
      <c r="D46" s="840"/>
      <c r="E46" s="840"/>
      <c r="F46" s="870"/>
      <c r="G46" s="871"/>
      <c r="H46" s="871"/>
      <c r="I46" s="840"/>
      <c r="J46" s="840"/>
      <c r="K46" s="871"/>
      <c r="L46" s="872"/>
      <c r="M46" s="843"/>
      <c r="N46" s="843"/>
    </row>
    <row r="47" spans="2:14" ht="15">
      <c r="B47" s="829"/>
      <c r="C47" s="873" t="s">
        <v>167</v>
      </c>
      <c r="D47" s="874">
        <v>0</v>
      </c>
      <c r="E47" s="874">
        <v>0</v>
      </c>
      <c r="F47" s="874">
        <v>0</v>
      </c>
      <c r="G47" s="874">
        <v>0</v>
      </c>
      <c r="H47" s="874">
        <v>0</v>
      </c>
      <c r="I47" s="874">
        <v>0</v>
      </c>
      <c r="J47" s="874">
        <v>0</v>
      </c>
      <c r="K47" s="874"/>
      <c r="L47" s="874">
        <v>0</v>
      </c>
      <c r="M47" s="874">
        <v>0</v>
      </c>
      <c r="N47" s="875">
        <v>0</v>
      </c>
    </row>
    <row r="48" spans="2:14" ht="15">
      <c r="B48" s="829"/>
      <c r="C48" s="873"/>
      <c r="D48" s="874"/>
      <c r="E48" s="874"/>
      <c r="F48" s="874"/>
      <c r="G48" s="876"/>
      <c r="H48" s="876"/>
      <c r="I48" s="877"/>
      <c r="J48" s="878"/>
      <c r="K48" s="876"/>
      <c r="L48" s="849"/>
      <c r="M48" s="878">
        <f>SUM(M36:M47)</f>
        <v>7679005</v>
      </c>
      <c r="N48" s="878">
        <f>SUM(N36:N47)</f>
        <v>7679005</v>
      </c>
    </row>
    <row r="49" spans="2:15" ht="15" thickBot="1">
      <c r="B49" s="879"/>
      <c r="C49" s="880" t="s">
        <v>170</v>
      </c>
      <c r="D49" s="881">
        <v>0</v>
      </c>
      <c r="E49" s="881">
        <v>0</v>
      </c>
      <c r="F49" s="881">
        <v>0</v>
      </c>
      <c r="G49" s="1057">
        <f>G29</f>
        <v>63</v>
      </c>
      <c r="H49" s="1057">
        <f>H29</f>
        <v>32</v>
      </c>
      <c r="I49" s="1058">
        <v>0</v>
      </c>
      <c r="J49" s="1058">
        <v>0</v>
      </c>
      <c r="K49" s="1057">
        <f>K29</f>
        <v>39</v>
      </c>
      <c r="L49" s="881">
        <v>0</v>
      </c>
      <c r="M49" s="881">
        <f>M48+N29</f>
        <v>125138545</v>
      </c>
      <c r="N49" s="882">
        <f>M49</f>
        <v>125138545</v>
      </c>
      <c r="O49" s="883"/>
    </row>
    <row r="51" spans="2:15" ht="19.5">
      <c r="H51" s="1130">
        <v>5</v>
      </c>
      <c r="I51" s="1130"/>
      <c r="N51" s="884"/>
      <c r="O51" s="885"/>
    </row>
    <row r="53" spans="2:15">
      <c r="C53" s="886" t="s">
        <v>268</v>
      </c>
      <c r="D53" s="886"/>
      <c r="N53" s="887"/>
    </row>
  </sheetData>
  <mergeCells count="6">
    <mergeCell ref="H51:I51"/>
    <mergeCell ref="B1:N1"/>
    <mergeCell ref="B2:N2"/>
    <mergeCell ref="B4:N4"/>
    <mergeCell ref="D5:F5"/>
    <mergeCell ref="L5:N5"/>
  </mergeCells>
  <pageMargins left="0.7" right="0.7" top="0.75" bottom="0.75" header="0.3" footer="0.3"/>
  <pageSetup paperSize="5" scale="53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Sheet14"/>
  <dimension ref="B1:AJ52"/>
  <sheetViews>
    <sheetView view="pageBreakPreview" topLeftCell="A3" zoomScale="82" zoomScaleNormal="69" zoomScaleSheetLayoutView="82" workbookViewId="0">
      <pane xSplit="3" ySplit="8" topLeftCell="N23" activePane="bottomRight" state="frozen"/>
      <selection activeCell="F15" sqref="F15"/>
      <selection pane="topRight" activeCell="F15" sqref="F15"/>
      <selection pane="bottomLeft" activeCell="F15" sqref="F15"/>
      <selection pane="bottomRight" activeCell="R3" sqref="R3"/>
    </sheetView>
  </sheetViews>
  <sheetFormatPr defaultRowHeight="15.75"/>
  <cols>
    <col min="1" max="1" width="9.140625" style="336"/>
    <col min="2" max="2" width="15.85546875" style="336" customWidth="1"/>
    <col min="3" max="4" width="16.28515625" style="336" customWidth="1"/>
    <col min="5" max="36" width="19.140625" style="336" customWidth="1"/>
    <col min="37" max="246" width="9.140625" style="336"/>
    <col min="247" max="247" width="18.7109375" style="336" customWidth="1"/>
    <col min="248" max="248" width="28.28515625" style="336" bestFit="1" customWidth="1"/>
    <col min="249" max="279" width="27" style="336" customWidth="1"/>
    <col min="280" max="502" width="9.140625" style="336"/>
    <col min="503" max="503" width="18.7109375" style="336" customWidth="1"/>
    <col min="504" max="504" width="28.28515625" style="336" bestFit="1" customWidth="1"/>
    <col min="505" max="535" width="27" style="336" customWidth="1"/>
    <col min="536" max="758" width="9.140625" style="336"/>
    <col min="759" max="759" width="18.7109375" style="336" customWidth="1"/>
    <col min="760" max="760" width="28.28515625" style="336" bestFit="1" customWidth="1"/>
    <col min="761" max="791" width="27" style="336" customWidth="1"/>
    <col min="792" max="1014" width="9.140625" style="336"/>
    <col min="1015" max="1015" width="18.7109375" style="336" customWidth="1"/>
    <col min="1016" max="1016" width="28.28515625" style="336" bestFit="1" customWidth="1"/>
    <col min="1017" max="1047" width="27" style="336" customWidth="1"/>
    <col min="1048" max="1270" width="9.140625" style="336"/>
    <col min="1271" max="1271" width="18.7109375" style="336" customWidth="1"/>
    <col min="1272" max="1272" width="28.28515625" style="336" bestFit="1" customWidth="1"/>
    <col min="1273" max="1303" width="27" style="336" customWidth="1"/>
    <col min="1304" max="1526" width="9.140625" style="336"/>
    <col min="1527" max="1527" width="18.7109375" style="336" customWidth="1"/>
    <col min="1528" max="1528" width="28.28515625" style="336" bestFit="1" customWidth="1"/>
    <col min="1529" max="1559" width="27" style="336" customWidth="1"/>
    <col min="1560" max="1782" width="9.140625" style="336"/>
    <col min="1783" max="1783" width="18.7109375" style="336" customWidth="1"/>
    <col min="1784" max="1784" width="28.28515625" style="336" bestFit="1" customWidth="1"/>
    <col min="1785" max="1815" width="27" style="336" customWidth="1"/>
    <col min="1816" max="2038" width="9.140625" style="336"/>
    <col min="2039" max="2039" width="18.7109375" style="336" customWidth="1"/>
    <col min="2040" max="2040" width="28.28515625" style="336" bestFit="1" customWidth="1"/>
    <col min="2041" max="2071" width="27" style="336" customWidth="1"/>
    <col min="2072" max="2294" width="9.140625" style="336"/>
    <col min="2295" max="2295" width="18.7109375" style="336" customWidth="1"/>
    <col min="2296" max="2296" width="28.28515625" style="336" bestFit="1" customWidth="1"/>
    <col min="2297" max="2327" width="27" style="336" customWidth="1"/>
    <col min="2328" max="2550" width="9.140625" style="336"/>
    <col min="2551" max="2551" width="18.7109375" style="336" customWidth="1"/>
    <col min="2552" max="2552" width="28.28515625" style="336" bestFit="1" customWidth="1"/>
    <col min="2553" max="2583" width="27" style="336" customWidth="1"/>
    <col min="2584" max="2806" width="9.140625" style="336"/>
    <col min="2807" max="2807" width="18.7109375" style="336" customWidth="1"/>
    <col min="2808" max="2808" width="28.28515625" style="336" bestFit="1" customWidth="1"/>
    <col min="2809" max="2839" width="27" style="336" customWidth="1"/>
    <col min="2840" max="3062" width="9.140625" style="336"/>
    <col min="3063" max="3063" width="18.7109375" style="336" customWidth="1"/>
    <col min="3064" max="3064" width="28.28515625" style="336" bestFit="1" customWidth="1"/>
    <col min="3065" max="3095" width="27" style="336" customWidth="1"/>
    <col min="3096" max="3318" width="9.140625" style="336"/>
    <col min="3319" max="3319" width="18.7109375" style="336" customWidth="1"/>
    <col min="3320" max="3320" width="28.28515625" style="336" bestFit="1" customWidth="1"/>
    <col min="3321" max="3351" width="27" style="336" customWidth="1"/>
    <col min="3352" max="3574" width="9.140625" style="336"/>
    <col min="3575" max="3575" width="18.7109375" style="336" customWidth="1"/>
    <col min="3576" max="3576" width="28.28515625" style="336" bestFit="1" customWidth="1"/>
    <col min="3577" max="3607" width="27" style="336" customWidth="1"/>
    <col min="3608" max="3830" width="9.140625" style="336"/>
    <col min="3831" max="3831" width="18.7109375" style="336" customWidth="1"/>
    <col min="3832" max="3832" width="28.28515625" style="336" bestFit="1" customWidth="1"/>
    <col min="3833" max="3863" width="27" style="336" customWidth="1"/>
    <col min="3864" max="4086" width="9.140625" style="336"/>
    <col min="4087" max="4087" width="18.7109375" style="336" customWidth="1"/>
    <col min="4088" max="4088" width="28.28515625" style="336" bestFit="1" customWidth="1"/>
    <col min="4089" max="4119" width="27" style="336" customWidth="1"/>
    <col min="4120" max="4342" width="9.140625" style="336"/>
    <col min="4343" max="4343" width="18.7109375" style="336" customWidth="1"/>
    <col min="4344" max="4344" width="28.28515625" style="336" bestFit="1" customWidth="1"/>
    <col min="4345" max="4375" width="27" style="336" customWidth="1"/>
    <col min="4376" max="4598" width="9.140625" style="336"/>
    <col min="4599" max="4599" width="18.7109375" style="336" customWidth="1"/>
    <col min="4600" max="4600" width="28.28515625" style="336" bestFit="1" customWidth="1"/>
    <col min="4601" max="4631" width="27" style="336" customWidth="1"/>
    <col min="4632" max="4854" width="9.140625" style="336"/>
    <col min="4855" max="4855" width="18.7109375" style="336" customWidth="1"/>
    <col min="4856" max="4856" width="28.28515625" style="336" bestFit="1" customWidth="1"/>
    <col min="4857" max="4887" width="27" style="336" customWidth="1"/>
    <col min="4888" max="5110" width="9.140625" style="336"/>
    <col min="5111" max="5111" width="18.7109375" style="336" customWidth="1"/>
    <col min="5112" max="5112" width="28.28515625" style="336" bestFit="1" customWidth="1"/>
    <col min="5113" max="5143" width="27" style="336" customWidth="1"/>
    <col min="5144" max="5366" width="9.140625" style="336"/>
    <col min="5367" max="5367" width="18.7109375" style="336" customWidth="1"/>
    <col min="5368" max="5368" width="28.28515625" style="336" bestFit="1" customWidth="1"/>
    <col min="5369" max="5399" width="27" style="336" customWidth="1"/>
    <col min="5400" max="5622" width="9.140625" style="336"/>
    <col min="5623" max="5623" width="18.7109375" style="336" customWidth="1"/>
    <col min="5624" max="5624" width="28.28515625" style="336" bestFit="1" customWidth="1"/>
    <col min="5625" max="5655" width="27" style="336" customWidth="1"/>
    <col min="5656" max="5878" width="9.140625" style="336"/>
    <col min="5879" max="5879" width="18.7109375" style="336" customWidth="1"/>
    <col min="5880" max="5880" width="28.28515625" style="336" bestFit="1" customWidth="1"/>
    <col min="5881" max="5911" width="27" style="336" customWidth="1"/>
    <col min="5912" max="6134" width="9.140625" style="336"/>
    <col min="6135" max="6135" width="18.7109375" style="336" customWidth="1"/>
    <col min="6136" max="6136" width="28.28515625" style="336" bestFit="1" customWidth="1"/>
    <col min="6137" max="6167" width="27" style="336" customWidth="1"/>
    <col min="6168" max="6390" width="9.140625" style="336"/>
    <col min="6391" max="6391" width="18.7109375" style="336" customWidth="1"/>
    <col min="6392" max="6392" width="28.28515625" style="336" bestFit="1" customWidth="1"/>
    <col min="6393" max="6423" width="27" style="336" customWidth="1"/>
    <col min="6424" max="6646" width="9.140625" style="336"/>
    <col min="6647" max="6647" width="18.7109375" style="336" customWidth="1"/>
    <col min="6648" max="6648" width="28.28515625" style="336" bestFit="1" customWidth="1"/>
    <col min="6649" max="6679" width="27" style="336" customWidth="1"/>
    <col min="6680" max="6902" width="9.140625" style="336"/>
    <col min="6903" max="6903" width="18.7109375" style="336" customWidth="1"/>
    <col min="6904" max="6904" width="28.28515625" style="336" bestFit="1" customWidth="1"/>
    <col min="6905" max="6935" width="27" style="336" customWidth="1"/>
    <col min="6936" max="7158" width="9.140625" style="336"/>
    <col min="7159" max="7159" width="18.7109375" style="336" customWidth="1"/>
    <col min="7160" max="7160" width="28.28515625" style="336" bestFit="1" customWidth="1"/>
    <col min="7161" max="7191" width="27" style="336" customWidth="1"/>
    <col min="7192" max="7414" width="9.140625" style="336"/>
    <col min="7415" max="7415" width="18.7109375" style="336" customWidth="1"/>
    <col min="7416" max="7416" width="28.28515625" style="336" bestFit="1" customWidth="1"/>
    <col min="7417" max="7447" width="27" style="336" customWidth="1"/>
    <col min="7448" max="7670" width="9.140625" style="336"/>
    <col min="7671" max="7671" width="18.7109375" style="336" customWidth="1"/>
    <col min="7672" max="7672" width="28.28515625" style="336" bestFit="1" customWidth="1"/>
    <col min="7673" max="7703" width="27" style="336" customWidth="1"/>
    <col min="7704" max="7926" width="9.140625" style="336"/>
    <col min="7927" max="7927" width="18.7109375" style="336" customWidth="1"/>
    <col min="7928" max="7928" width="28.28515625" style="336" bestFit="1" customWidth="1"/>
    <col min="7929" max="7959" width="27" style="336" customWidth="1"/>
    <col min="7960" max="8182" width="9.140625" style="336"/>
    <col min="8183" max="8183" width="18.7109375" style="336" customWidth="1"/>
    <col min="8184" max="8184" width="28.28515625" style="336" bestFit="1" customWidth="1"/>
    <col min="8185" max="8215" width="27" style="336" customWidth="1"/>
    <col min="8216" max="8438" width="9.140625" style="336"/>
    <col min="8439" max="8439" width="18.7109375" style="336" customWidth="1"/>
    <col min="8440" max="8440" width="28.28515625" style="336" bestFit="1" customWidth="1"/>
    <col min="8441" max="8471" width="27" style="336" customWidth="1"/>
    <col min="8472" max="8694" width="9.140625" style="336"/>
    <col min="8695" max="8695" width="18.7109375" style="336" customWidth="1"/>
    <col min="8696" max="8696" width="28.28515625" style="336" bestFit="1" customWidth="1"/>
    <col min="8697" max="8727" width="27" style="336" customWidth="1"/>
    <col min="8728" max="8950" width="9.140625" style="336"/>
    <col min="8951" max="8951" width="18.7109375" style="336" customWidth="1"/>
    <col min="8952" max="8952" width="28.28515625" style="336" bestFit="1" customWidth="1"/>
    <col min="8953" max="8983" width="27" style="336" customWidth="1"/>
    <col min="8984" max="9206" width="9.140625" style="336"/>
    <col min="9207" max="9207" width="18.7109375" style="336" customWidth="1"/>
    <col min="9208" max="9208" width="28.28515625" style="336" bestFit="1" customWidth="1"/>
    <col min="9209" max="9239" width="27" style="336" customWidth="1"/>
    <col min="9240" max="9462" width="9.140625" style="336"/>
    <col min="9463" max="9463" width="18.7109375" style="336" customWidth="1"/>
    <col min="9464" max="9464" width="28.28515625" style="336" bestFit="1" customWidth="1"/>
    <col min="9465" max="9495" width="27" style="336" customWidth="1"/>
    <col min="9496" max="9718" width="9.140625" style="336"/>
    <col min="9719" max="9719" width="18.7109375" style="336" customWidth="1"/>
    <col min="9720" max="9720" width="28.28515625" style="336" bestFit="1" customWidth="1"/>
    <col min="9721" max="9751" width="27" style="336" customWidth="1"/>
    <col min="9752" max="9974" width="9.140625" style="336"/>
    <col min="9975" max="9975" width="18.7109375" style="336" customWidth="1"/>
    <col min="9976" max="9976" width="28.28515625" style="336" bestFit="1" customWidth="1"/>
    <col min="9977" max="10007" width="27" style="336" customWidth="1"/>
    <col min="10008" max="10230" width="9.140625" style="336"/>
    <col min="10231" max="10231" width="18.7109375" style="336" customWidth="1"/>
    <col min="10232" max="10232" width="28.28515625" style="336" bestFit="1" customWidth="1"/>
    <col min="10233" max="10263" width="27" style="336" customWidth="1"/>
    <col min="10264" max="10486" width="9.140625" style="336"/>
    <col min="10487" max="10487" width="18.7109375" style="336" customWidth="1"/>
    <col min="10488" max="10488" width="28.28515625" style="336" bestFit="1" customWidth="1"/>
    <col min="10489" max="10519" width="27" style="336" customWidth="1"/>
    <col min="10520" max="10742" width="9.140625" style="336"/>
    <col min="10743" max="10743" width="18.7109375" style="336" customWidth="1"/>
    <col min="10744" max="10744" width="28.28515625" style="336" bestFit="1" customWidth="1"/>
    <col min="10745" max="10775" width="27" style="336" customWidth="1"/>
    <col min="10776" max="10998" width="9.140625" style="336"/>
    <col min="10999" max="10999" width="18.7109375" style="336" customWidth="1"/>
    <col min="11000" max="11000" width="28.28515625" style="336" bestFit="1" customWidth="1"/>
    <col min="11001" max="11031" width="27" style="336" customWidth="1"/>
    <col min="11032" max="11254" width="9.140625" style="336"/>
    <col min="11255" max="11255" width="18.7109375" style="336" customWidth="1"/>
    <col min="11256" max="11256" width="28.28515625" style="336" bestFit="1" customWidth="1"/>
    <col min="11257" max="11287" width="27" style="336" customWidth="1"/>
    <col min="11288" max="11510" width="9.140625" style="336"/>
    <col min="11511" max="11511" width="18.7109375" style="336" customWidth="1"/>
    <col min="11512" max="11512" width="28.28515625" style="336" bestFit="1" customWidth="1"/>
    <col min="11513" max="11543" width="27" style="336" customWidth="1"/>
    <col min="11544" max="11766" width="9.140625" style="336"/>
    <col min="11767" max="11767" width="18.7109375" style="336" customWidth="1"/>
    <col min="11768" max="11768" width="28.28515625" style="336" bestFit="1" customWidth="1"/>
    <col min="11769" max="11799" width="27" style="336" customWidth="1"/>
    <col min="11800" max="12022" width="9.140625" style="336"/>
    <col min="12023" max="12023" width="18.7109375" style="336" customWidth="1"/>
    <col min="12024" max="12024" width="28.28515625" style="336" bestFit="1" customWidth="1"/>
    <col min="12025" max="12055" width="27" style="336" customWidth="1"/>
    <col min="12056" max="12278" width="9.140625" style="336"/>
    <col min="12279" max="12279" width="18.7109375" style="336" customWidth="1"/>
    <col min="12280" max="12280" width="28.28515625" style="336" bestFit="1" customWidth="1"/>
    <col min="12281" max="12311" width="27" style="336" customWidth="1"/>
    <col min="12312" max="12534" width="9.140625" style="336"/>
    <col min="12535" max="12535" width="18.7109375" style="336" customWidth="1"/>
    <col min="12536" max="12536" width="28.28515625" style="336" bestFit="1" customWidth="1"/>
    <col min="12537" max="12567" width="27" style="336" customWidth="1"/>
    <col min="12568" max="12790" width="9.140625" style="336"/>
    <col min="12791" max="12791" width="18.7109375" style="336" customWidth="1"/>
    <col min="12792" max="12792" width="28.28515625" style="336" bestFit="1" customWidth="1"/>
    <col min="12793" max="12823" width="27" style="336" customWidth="1"/>
    <col min="12824" max="13046" width="9.140625" style="336"/>
    <col min="13047" max="13047" width="18.7109375" style="336" customWidth="1"/>
    <col min="13048" max="13048" width="28.28515625" style="336" bestFit="1" customWidth="1"/>
    <col min="13049" max="13079" width="27" style="336" customWidth="1"/>
    <col min="13080" max="13302" width="9.140625" style="336"/>
    <col min="13303" max="13303" width="18.7109375" style="336" customWidth="1"/>
    <col min="13304" max="13304" width="28.28515625" style="336" bestFit="1" customWidth="1"/>
    <col min="13305" max="13335" width="27" style="336" customWidth="1"/>
    <col min="13336" max="13558" width="9.140625" style="336"/>
    <col min="13559" max="13559" width="18.7109375" style="336" customWidth="1"/>
    <col min="13560" max="13560" width="28.28515625" style="336" bestFit="1" customWidth="1"/>
    <col min="13561" max="13591" width="27" style="336" customWidth="1"/>
    <col min="13592" max="13814" width="9.140625" style="336"/>
    <col min="13815" max="13815" width="18.7109375" style="336" customWidth="1"/>
    <col min="13816" max="13816" width="28.28515625" style="336" bestFit="1" customWidth="1"/>
    <col min="13817" max="13847" width="27" style="336" customWidth="1"/>
    <col min="13848" max="14070" width="9.140625" style="336"/>
    <col min="14071" max="14071" width="18.7109375" style="336" customWidth="1"/>
    <col min="14072" max="14072" width="28.28515625" style="336" bestFit="1" customWidth="1"/>
    <col min="14073" max="14103" width="27" style="336" customWidth="1"/>
    <col min="14104" max="14326" width="9.140625" style="336"/>
    <col min="14327" max="14327" width="18.7109375" style="336" customWidth="1"/>
    <col min="14328" max="14328" width="28.28515625" style="336" bestFit="1" customWidth="1"/>
    <col min="14329" max="14359" width="27" style="336" customWidth="1"/>
    <col min="14360" max="14582" width="9.140625" style="336"/>
    <col min="14583" max="14583" width="18.7109375" style="336" customWidth="1"/>
    <col min="14584" max="14584" width="28.28515625" style="336" bestFit="1" customWidth="1"/>
    <col min="14585" max="14615" width="27" style="336" customWidth="1"/>
    <col min="14616" max="14838" width="9.140625" style="336"/>
    <col min="14839" max="14839" width="18.7109375" style="336" customWidth="1"/>
    <col min="14840" max="14840" width="28.28515625" style="336" bestFit="1" customWidth="1"/>
    <col min="14841" max="14871" width="27" style="336" customWidth="1"/>
    <col min="14872" max="15094" width="9.140625" style="336"/>
    <col min="15095" max="15095" width="18.7109375" style="336" customWidth="1"/>
    <col min="15096" max="15096" width="28.28515625" style="336" bestFit="1" customWidth="1"/>
    <col min="15097" max="15127" width="27" style="336" customWidth="1"/>
    <col min="15128" max="15350" width="9.140625" style="336"/>
    <col min="15351" max="15351" width="18.7109375" style="336" customWidth="1"/>
    <col min="15352" max="15352" width="28.28515625" style="336" bestFit="1" customWidth="1"/>
    <col min="15353" max="15383" width="27" style="336" customWidth="1"/>
    <col min="15384" max="15606" width="9.140625" style="336"/>
    <col min="15607" max="15607" width="18.7109375" style="336" customWidth="1"/>
    <col min="15608" max="15608" width="28.28515625" style="336" bestFit="1" customWidth="1"/>
    <col min="15609" max="15639" width="27" style="336" customWidth="1"/>
    <col min="15640" max="15862" width="9.140625" style="336"/>
    <col min="15863" max="15863" width="18.7109375" style="336" customWidth="1"/>
    <col min="15864" max="15864" width="28.28515625" style="336" bestFit="1" customWidth="1"/>
    <col min="15865" max="15895" width="27" style="336" customWidth="1"/>
    <col min="15896" max="16118" width="9.140625" style="336"/>
    <col min="16119" max="16119" width="18.7109375" style="336" customWidth="1"/>
    <col min="16120" max="16120" width="28.28515625" style="336" bestFit="1" customWidth="1"/>
    <col min="16121" max="16151" width="27" style="336" customWidth="1"/>
    <col min="16152" max="16384" width="9.140625" style="336"/>
  </cols>
  <sheetData>
    <row r="1" spans="2:36" ht="23.25">
      <c r="D1" s="1280" t="s">
        <v>342</v>
      </c>
      <c r="E1" s="1280"/>
      <c r="F1" s="1280"/>
      <c r="G1" s="1280"/>
      <c r="H1" s="1280"/>
      <c r="I1" s="1280"/>
      <c r="J1" s="1280"/>
      <c r="K1" s="1280"/>
      <c r="L1" s="1280"/>
      <c r="M1" s="1280"/>
      <c r="N1" s="1280"/>
      <c r="O1" s="1280"/>
      <c r="P1" s="1280"/>
      <c r="Q1" s="1280"/>
      <c r="R1" s="1280"/>
      <c r="S1" s="1280"/>
      <c r="T1" s="1280"/>
      <c r="U1" s="1280"/>
      <c r="V1" s="1280"/>
      <c r="W1" s="1280"/>
      <c r="X1" s="1280"/>
      <c r="Y1" s="1280"/>
      <c r="Z1" s="1280"/>
      <c r="AA1" s="1280"/>
      <c r="AB1" s="1280"/>
      <c r="AC1" s="1280"/>
      <c r="AD1" s="1280"/>
      <c r="AE1" s="1280"/>
      <c r="AF1" s="1280"/>
      <c r="AG1" s="1280"/>
      <c r="AH1" s="1280"/>
      <c r="AI1" s="1280"/>
      <c r="AJ1" s="1280"/>
    </row>
    <row r="2" spans="2:36"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  <c r="Q2" s="338"/>
      <c r="AD2" s="338"/>
    </row>
    <row r="3" spans="2:36"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8"/>
      <c r="AD3" s="338"/>
    </row>
    <row r="4" spans="2:36" ht="28.5">
      <c r="C4" s="337"/>
      <c r="D4" s="1284" t="s">
        <v>342</v>
      </c>
      <c r="E4" s="1284"/>
      <c r="F4" s="1284"/>
      <c r="G4" s="1284"/>
      <c r="H4" s="1284"/>
      <c r="I4" s="1284"/>
      <c r="J4" s="1284"/>
      <c r="K4" s="1284"/>
      <c r="L4" s="1284"/>
      <c r="M4" s="1284"/>
      <c r="N4" s="1284"/>
      <c r="O4" s="1284"/>
      <c r="P4" s="1284"/>
      <c r="Q4" s="1284"/>
      <c r="R4" s="1284"/>
      <c r="S4" s="1284"/>
      <c r="T4" s="1284"/>
      <c r="U4" s="1284"/>
      <c r="V4" s="1284"/>
      <c r="W4" s="1284"/>
      <c r="X4" s="1284"/>
      <c r="Y4" s="1284"/>
      <c r="Z4" s="1284"/>
      <c r="AA4" s="1284"/>
      <c r="AB4" s="1284"/>
      <c r="AC4" s="1284"/>
      <c r="AD4" s="1284"/>
      <c r="AE4" s="1284"/>
      <c r="AF4" s="1284"/>
      <c r="AG4" s="1284"/>
      <c r="AH4" s="1284"/>
      <c r="AI4" s="1284"/>
      <c r="AJ4" s="1284"/>
    </row>
    <row r="5" spans="2:36"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8"/>
      <c r="AD5" s="338"/>
    </row>
    <row r="6" spans="2:36" ht="16.5" thickBot="1"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8"/>
      <c r="AD6" s="338"/>
    </row>
    <row r="7" spans="2:36" ht="14.25" customHeight="1">
      <c r="B7" s="1281" t="s">
        <v>134</v>
      </c>
      <c r="C7" s="1281" t="s">
        <v>135</v>
      </c>
      <c r="D7" s="1279" t="s">
        <v>307</v>
      </c>
      <c r="E7" s="1279"/>
      <c r="F7" s="1279"/>
      <c r="G7" s="1279"/>
      <c r="H7" s="1279"/>
      <c r="I7" s="1279"/>
      <c r="J7" s="1279"/>
      <c r="K7" s="1279"/>
      <c r="L7" s="1279"/>
      <c r="M7" s="1279"/>
      <c r="N7" s="1279"/>
      <c r="O7" s="339"/>
      <c r="P7" s="339" t="s">
        <v>306</v>
      </c>
      <c r="Q7" s="1279" t="s">
        <v>308</v>
      </c>
      <c r="R7" s="1279"/>
      <c r="S7" s="1279"/>
      <c r="T7" s="1279"/>
      <c r="U7" s="1279"/>
      <c r="V7" s="1279"/>
      <c r="W7" s="1279"/>
      <c r="X7" s="1279"/>
      <c r="Y7" s="1279"/>
      <c r="Z7" s="1279"/>
      <c r="AA7" s="1279"/>
      <c r="AB7" s="1279"/>
      <c r="AC7" s="339" t="s">
        <v>306</v>
      </c>
      <c r="AD7" s="1279" t="s">
        <v>308</v>
      </c>
      <c r="AE7" s="1279"/>
      <c r="AF7" s="1279"/>
      <c r="AG7" s="1279"/>
      <c r="AH7" s="1279"/>
      <c r="AI7" s="1279"/>
      <c r="AJ7" s="339" t="s">
        <v>306</v>
      </c>
    </row>
    <row r="8" spans="2:36" ht="31.5">
      <c r="B8" s="1282"/>
      <c r="C8" s="1282"/>
      <c r="D8" s="340" t="s">
        <v>309</v>
      </c>
      <c r="E8" s="340" t="s">
        <v>310</v>
      </c>
      <c r="F8" s="340" t="s">
        <v>311</v>
      </c>
      <c r="G8" s="340" t="s">
        <v>312</v>
      </c>
      <c r="H8" s="340" t="s">
        <v>313</v>
      </c>
      <c r="I8" s="340" t="s">
        <v>314</v>
      </c>
      <c r="J8" s="340" t="s">
        <v>315</v>
      </c>
      <c r="K8" s="340" t="s">
        <v>316</v>
      </c>
      <c r="L8" s="340" t="s">
        <v>317</v>
      </c>
      <c r="M8" s="340" t="s">
        <v>318</v>
      </c>
      <c r="N8" s="340" t="s">
        <v>319</v>
      </c>
      <c r="O8" s="340" t="s">
        <v>320</v>
      </c>
      <c r="P8" s="340" t="s">
        <v>321</v>
      </c>
      <c r="Q8" s="340" t="s">
        <v>322</v>
      </c>
      <c r="R8" s="340" t="s">
        <v>323</v>
      </c>
      <c r="S8" s="340" t="s">
        <v>324</v>
      </c>
      <c r="T8" s="340" t="s">
        <v>325</v>
      </c>
      <c r="U8" s="340" t="s">
        <v>326</v>
      </c>
      <c r="V8" s="340" t="s">
        <v>327</v>
      </c>
      <c r="W8" s="340" t="s">
        <v>328</v>
      </c>
      <c r="X8" s="340" t="s">
        <v>329</v>
      </c>
      <c r="Y8" s="340" t="s">
        <v>330</v>
      </c>
      <c r="Z8" s="340" t="s">
        <v>331</v>
      </c>
      <c r="AA8" s="340" t="s">
        <v>332</v>
      </c>
      <c r="AB8" s="340" t="s">
        <v>333</v>
      </c>
      <c r="AC8" s="340" t="s">
        <v>334</v>
      </c>
      <c r="AD8" s="341" t="s">
        <v>336</v>
      </c>
      <c r="AE8" s="342" t="s">
        <v>337</v>
      </c>
      <c r="AF8" s="342" t="s">
        <v>338</v>
      </c>
      <c r="AG8" s="342" t="s">
        <v>339</v>
      </c>
      <c r="AH8" s="342" t="s">
        <v>340</v>
      </c>
      <c r="AI8" s="342" t="s">
        <v>341</v>
      </c>
      <c r="AJ8" s="340" t="s">
        <v>365</v>
      </c>
    </row>
    <row r="9" spans="2:36" ht="16.5" thickBot="1">
      <c r="B9" s="1283"/>
      <c r="C9" s="1283"/>
      <c r="D9" s="343" t="s">
        <v>335</v>
      </c>
      <c r="E9" s="343" t="s">
        <v>335</v>
      </c>
      <c r="F9" s="343" t="s">
        <v>335</v>
      </c>
      <c r="G9" s="343" t="s">
        <v>335</v>
      </c>
      <c r="H9" s="343" t="s">
        <v>335</v>
      </c>
      <c r="I9" s="343" t="s">
        <v>335</v>
      </c>
      <c r="J9" s="343" t="s">
        <v>335</v>
      </c>
      <c r="K9" s="343" t="s">
        <v>335</v>
      </c>
      <c r="L9" s="343" t="s">
        <v>335</v>
      </c>
      <c r="M9" s="343" t="s">
        <v>335</v>
      </c>
      <c r="N9" s="343" t="s">
        <v>335</v>
      </c>
      <c r="O9" s="343" t="s">
        <v>335</v>
      </c>
      <c r="P9" s="343" t="s">
        <v>335</v>
      </c>
      <c r="Q9" s="343" t="s">
        <v>335</v>
      </c>
      <c r="R9" s="343" t="s">
        <v>335</v>
      </c>
      <c r="S9" s="343" t="s">
        <v>335</v>
      </c>
      <c r="T9" s="343" t="s">
        <v>335</v>
      </c>
      <c r="U9" s="343" t="s">
        <v>335</v>
      </c>
      <c r="V9" s="343" t="s">
        <v>335</v>
      </c>
      <c r="W9" s="343" t="s">
        <v>335</v>
      </c>
      <c r="X9" s="343" t="s">
        <v>335</v>
      </c>
      <c r="Y9" s="343" t="s">
        <v>335</v>
      </c>
      <c r="Z9" s="343" t="s">
        <v>335</v>
      </c>
      <c r="AA9" s="343" t="s">
        <v>335</v>
      </c>
      <c r="AB9" s="343" t="s">
        <v>335</v>
      </c>
      <c r="AC9" s="343" t="s">
        <v>335</v>
      </c>
      <c r="AD9" s="343" t="s">
        <v>335</v>
      </c>
      <c r="AE9" s="343" t="s">
        <v>335</v>
      </c>
      <c r="AF9" s="343" t="s">
        <v>335</v>
      </c>
      <c r="AG9" s="343" t="s">
        <v>335</v>
      </c>
      <c r="AH9" s="343" t="s">
        <v>335</v>
      </c>
      <c r="AI9" s="343" t="s">
        <v>335</v>
      </c>
      <c r="AJ9" s="343" t="s">
        <v>335</v>
      </c>
    </row>
    <row r="10" spans="2:36">
      <c r="B10" s="344" t="s">
        <v>138</v>
      </c>
      <c r="C10" s="339" t="s">
        <v>105</v>
      </c>
      <c r="D10" s="339"/>
      <c r="E10" s="339"/>
      <c r="F10" s="339"/>
      <c r="G10" s="339"/>
      <c r="H10" s="339"/>
      <c r="I10" s="339"/>
      <c r="J10" s="339"/>
      <c r="K10" s="339"/>
      <c r="L10" s="339"/>
      <c r="M10" s="339"/>
      <c r="N10" s="339"/>
      <c r="O10" s="339"/>
      <c r="P10" s="339"/>
      <c r="Q10" s="345"/>
      <c r="R10" s="345"/>
      <c r="S10" s="345"/>
      <c r="T10" s="345"/>
      <c r="U10" s="345"/>
      <c r="V10" s="345"/>
      <c r="W10" s="345"/>
      <c r="X10" s="345"/>
      <c r="Y10" s="345"/>
      <c r="Z10" s="345"/>
      <c r="AA10" s="345"/>
      <c r="AB10" s="345"/>
      <c r="AC10" s="345"/>
      <c r="AD10" s="345"/>
      <c r="AE10" s="345"/>
      <c r="AF10" s="345"/>
      <c r="AG10" s="345"/>
      <c r="AH10" s="345"/>
      <c r="AI10" s="345"/>
      <c r="AJ10" s="345"/>
    </row>
    <row r="11" spans="2:36">
      <c r="B11" s="346" t="s">
        <v>139</v>
      </c>
      <c r="C11" s="347">
        <v>1</v>
      </c>
      <c r="D11" s="358"/>
      <c r="E11" s="358"/>
      <c r="F11" s="358"/>
      <c r="G11" s="358"/>
      <c r="H11" s="358"/>
      <c r="I11" s="358"/>
      <c r="J11" s="358"/>
      <c r="K11" s="358"/>
      <c r="L11" s="358"/>
      <c r="M11" s="358"/>
      <c r="N11" s="358"/>
      <c r="O11" s="358"/>
      <c r="P11" s="374">
        <f>SUM(D11:O11)</f>
        <v>0</v>
      </c>
      <c r="Q11" s="358"/>
      <c r="R11" s="358"/>
      <c r="S11" s="358"/>
      <c r="T11" s="358"/>
      <c r="U11" s="358"/>
      <c r="V11" s="358"/>
      <c r="W11" s="358"/>
      <c r="X11" s="358"/>
      <c r="Y11" s="358"/>
      <c r="Z11" s="358"/>
      <c r="AA11" s="358"/>
      <c r="AB11" s="358"/>
      <c r="AC11" s="374">
        <f>SUM(Q11:AB11)</f>
        <v>0</v>
      </c>
      <c r="AD11" s="358"/>
      <c r="AE11" s="358"/>
      <c r="AF11" s="358"/>
      <c r="AG11" s="358"/>
      <c r="AH11" s="358"/>
      <c r="AI11" s="358"/>
      <c r="AJ11" s="374">
        <f>SUM(AD11:AI11)</f>
        <v>0</v>
      </c>
    </row>
    <row r="12" spans="2:36">
      <c r="B12" s="346" t="s">
        <v>140</v>
      </c>
      <c r="C12" s="347">
        <v>2</v>
      </c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74">
        <f t="shared" ref="P12:P52" si="0">SUM(D12:O12)</f>
        <v>0</v>
      </c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74">
        <f t="shared" ref="AC12:AC52" si="1">SUM(Q12:AB12)</f>
        <v>0</v>
      </c>
      <c r="AD12" s="358"/>
      <c r="AE12" s="358"/>
      <c r="AF12" s="358"/>
      <c r="AG12" s="358"/>
      <c r="AH12" s="358"/>
      <c r="AI12" s="358"/>
      <c r="AJ12" s="374">
        <f t="shared" ref="AJ12:AJ52" si="2">SUM(AD12:AI12)</f>
        <v>0</v>
      </c>
    </row>
    <row r="13" spans="2:36">
      <c r="B13" s="346" t="s">
        <v>141</v>
      </c>
      <c r="C13" s="347">
        <v>3</v>
      </c>
      <c r="D13" s="358"/>
      <c r="E13" s="358"/>
      <c r="F13" s="358"/>
      <c r="G13" s="358"/>
      <c r="H13" s="358"/>
      <c r="I13" s="358"/>
      <c r="J13" s="358"/>
      <c r="K13" s="358"/>
      <c r="L13" s="358"/>
      <c r="M13" s="358"/>
      <c r="N13" s="358"/>
      <c r="O13" s="358"/>
      <c r="P13" s="374">
        <f t="shared" si="0"/>
        <v>0</v>
      </c>
      <c r="Q13" s="358"/>
      <c r="R13" s="358"/>
      <c r="S13" s="358"/>
      <c r="T13" s="358"/>
      <c r="U13" s="358"/>
      <c r="V13" s="358"/>
      <c r="W13" s="358"/>
      <c r="X13" s="358"/>
      <c r="Y13" s="358"/>
      <c r="Z13" s="358"/>
      <c r="AA13" s="358"/>
      <c r="AB13" s="358"/>
      <c r="AC13" s="374">
        <f t="shared" si="1"/>
        <v>0</v>
      </c>
      <c r="AD13" s="358"/>
      <c r="AE13" s="358"/>
      <c r="AF13" s="358"/>
      <c r="AG13" s="358"/>
      <c r="AH13" s="358"/>
      <c r="AI13" s="358"/>
      <c r="AJ13" s="374">
        <f t="shared" si="2"/>
        <v>0</v>
      </c>
    </row>
    <row r="14" spans="2:36">
      <c r="B14" s="346" t="s">
        <v>142</v>
      </c>
      <c r="C14" s="347">
        <v>4</v>
      </c>
      <c r="D14" s="358"/>
      <c r="E14" s="358"/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74">
        <f t="shared" si="0"/>
        <v>0</v>
      </c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74">
        <f t="shared" si="1"/>
        <v>0</v>
      </c>
      <c r="AD14" s="358"/>
      <c r="AE14" s="358"/>
      <c r="AF14" s="358"/>
      <c r="AG14" s="358"/>
      <c r="AH14" s="358"/>
      <c r="AI14" s="358"/>
      <c r="AJ14" s="374">
        <f t="shared" si="2"/>
        <v>0</v>
      </c>
    </row>
    <row r="15" spans="2:36">
      <c r="B15" s="346" t="s">
        <v>143</v>
      </c>
      <c r="C15" s="347">
        <v>5</v>
      </c>
      <c r="D15" s="358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74">
        <f t="shared" si="0"/>
        <v>0</v>
      </c>
      <c r="Q15" s="358"/>
      <c r="R15" s="358"/>
      <c r="S15" s="358"/>
      <c r="T15" s="358"/>
      <c r="U15" s="358"/>
      <c r="V15" s="358"/>
      <c r="W15" s="358"/>
      <c r="X15" s="358"/>
      <c r="Y15" s="358"/>
      <c r="Z15" s="358"/>
      <c r="AA15" s="358"/>
      <c r="AB15" s="358"/>
      <c r="AC15" s="374">
        <f t="shared" si="1"/>
        <v>0</v>
      </c>
      <c r="AD15" s="358"/>
      <c r="AE15" s="358"/>
      <c r="AF15" s="358"/>
      <c r="AG15" s="358"/>
      <c r="AH15" s="358"/>
      <c r="AI15" s="358"/>
      <c r="AJ15" s="374">
        <f t="shared" si="2"/>
        <v>0</v>
      </c>
    </row>
    <row r="16" spans="2:36">
      <c r="B16" s="346" t="s">
        <v>144</v>
      </c>
      <c r="C16" s="347">
        <v>6</v>
      </c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74">
        <f t="shared" si="0"/>
        <v>0</v>
      </c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74">
        <f t="shared" si="1"/>
        <v>0</v>
      </c>
      <c r="AD16" s="358"/>
      <c r="AE16" s="358"/>
      <c r="AF16" s="358"/>
      <c r="AG16" s="358"/>
      <c r="AH16" s="358"/>
      <c r="AI16" s="358"/>
      <c r="AJ16" s="374">
        <f t="shared" si="2"/>
        <v>0</v>
      </c>
    </row>
    <row r="17" spans="2:36" ht="31.5">
      <c r="B17" s="346"/>
      <c r="C17" s="348" t="s">
        <v>145</v>
      </c>
      <c r="D17" s="375">
        <f>SUM(D11:D16)</f>
        <v>0</v>
      </c>
      <c r="E17" s="375">
        <f t="shared" ref="E17:AI17" si="3">SUM(E11:E16)</f>
        <v>0</v>
      </c>
      <c r="F17" s="375">
        <f t="shared" si="3"/>
        <v>0</v>
      </c>
      <c r="G17" s="375">
        <f t="shared" si="3"/>
        <v>0</v>
      </c>
      <c r="H17" s="375">
        <f t="shared" si="3"/>
        <v>0</v>
      </c>
      <c r="I17" s="375">
        <f t="shared" si="3"/>
        <v>0</v>
      </c>
      <c r="J17" s="375">
        <f t="shared" si="3"/>
        <v>0</v>
      </c>
      <c r="K17" s="375">
        <f t="shared" si="3"/>
        <v>0</v>
      </c>
      <c r="L17" s="375">
        <f t="shared" si="3"/>
        <v>0</v>
      </c>
      <c r="M17" s="375">
        <f t="shared" si="3"/>
        <v>0</v>
      </c>
      <c r="N17" s="375">
        <f t="shared" si="3"/>
        <v>0</v>
      </c>
      <c r="O17" s="375">
        <f t="shared" si="3"/>
        <v>0</v>
      </c>
      <c r="P17" s="375">
        <f t="shared" si="3"/>
        <v>0</v>
      </c>
      <c r="Q17" s="375">
        <f t="shared" si="3"/>
        <v>0</v>
      </c>
      <c r="R17" s="375">
        <f t="shared" si="3"/>
        <v>0</v>
      </c>
      <c r="S17" s="375">
        <f t="shared" si="3"/>
        <v>0</v>
      </c>
      <c r="T17" s="375">
        <f t="shared" si="3"/>
        <v>0</v>
      </c>
      <c r="U17" s="375">
        <f t="shared" si="3"/>
        <v>0</v>
      </c>
      <c r="V17" s="375">
        <f t="shared" si="3"/>
        <v>0</v>
      </c>
      <c r="W17" s="375">
        <f t="shared" si="3"/>
        <v>0</v>
      </c>
      <c r="X17" s="375">
        <f t="shared" si="3"/>
        <v>0</v>
      </c>
      <c r="Y17" s="375">
        <f t="shared" si="3"/>
        <v>0</v>
      </c>
      <c r="Z17" s="375">
        <f t="shared" si="3"/>
        <v>0</v>
      </c>
      <c r="AA17" s="375">
        <f t="shared" si="3"/>
        <v>0</v>
      </c>
      <c r="AB17" s="375">
        <f t="shared" si="3"/>
        <v>0</v>
      </c>
      <c r="AC17" s="374">
        <f t="shared" si="1"/>
        <v>0</v>
      </c>
      <c r="AD17" s="375">
        <f t="shared" si="3"/>
        <v>0</v>
      </c>
      <c r="AE17" s="375">
        <f t="shared" si="3"/>
        <v>0</v>
      </c>
      <c r="AF17" s="375">
        <f t="shared" si="3"/>
        <v>0</v>
      </c>
      <c r="AG17" s="375">
        <f t="shared" si="3"/>
        <v>0</v>
      </c>
      <c r="AH17" s="375">
        <f t="shared" si="3"/>
        <v>0</v>
      </c>
      <c r="AI17" s="375">
        <f t="shared" si="3"/>
        <v>0</v>
      </c>
      <c r="AJ17" s="374">
        <f t="shared" si="2"/>
        <v>0</v>
      </c>
    </row>
    <row r="18" spans="2:36">
      <c r="B18" s="346" t="s">
        <v>146</v>
      </c>
      <c r="C18" s="347">
        <v>7</v>
      </c>
      <c r="D18" s="358"/>
      <c r="E18" s="358"/>
      <c r="F18" s="358"/>
      <c r="G18" s="358"/>
      <c r="H18" s="358"/>
      <c r="I18" s="358"/>
      <c r="J18" s="358"/>
      <c r="K18" s="358"/>
      <c r="L18" s="358"/>
      <c r="M18" s="358"/>
      <c r="N18" s="358"/>
      <c r="O18" s="358"/>
      <c r="P18" s="374">
        <f t="shared" si="0"/>
        <v>0</v>
      </c>
      <c r="Q18" s="358"/>
      <c r="R18" s="358"/>
      <c r="S18" s="358"/>
      <c r="T18" s="358"/>
      <c r="U18" s="358"/>
      <c r="V18" s="358"/>
      <c r="W18" s="358"/>
      <c r="X18" s="358"/>
      <c r="Y18" s="358"/>
      <c r="Z18" s="358"/>
      <c r="AA18" s="358"/>
      <c r="AB18" s="358"/>
      <c r="AC18" s="374">
        <f t="shared" si="1"/>
        <v>0</v>
      </c>
      <c r="AD18" s="358"/>
      <c r="AE18" s="358"/>
      <c r="AF18" s="358"/>
      <c r="AG18" s="358"/>
      <c r="AH18" s="358"/>
      <c r="AI18" s="358"/>
      <c r="AJ18" s="374">
        <f t="shared" si="2"/>
        <v>0</v>
      </c>
    </row>
    <row r="19" spans="2:36">
      <c r="B19" s="346" t="s">
        <v>147</v>
      </c>
      <c r="C19" s="347">
        <v>8</v>
      </c>
      <c r="D19" s="358"/>
      <c r="E19" s="358"/>
      <c r="F19" s="358"/>
      <c r="G19" s="358"/>
      <c r="H19" s="358"/>
      <c r="I19" s="358"/>
      <c r="J19" s="358"/>
      <c r="K19" s="358"/>
      <c r="L19" s="358"/>
      <c r="M19" s="358"/>
      <c r="N19" s="358"/>
      <c r="O19" s="358"/>
      <c r="P19" s="374">
        <f t="shared" si="0"/>
        <v>0</v>
      </c>
      <c r="Q19" s="358"/>
      <c r="R19" s="358"/>
      <c r="S19" s="358"/>
      <c r="T19" s="358"/>
      <c r="U19" s="358"/>
      <c r="V19" s="358"/>
      <c r="W19" s="358"/>
      <c r="X19" s="358"/>
      <c r="Y19" s="358"/>
      <c r="Z19" s="358"/>
      <c r="AA19" s="358"/>
      <c r="AB19" s="358"/>
      <c r="AC19" s="374">
        <f t="shared" si="1"/>
        <v>0</v>
      </c>
      <c r="AD19" s="358"/>
      <c r="AE19" s="358"/>
      <c r="AF19" s="358"/>
      <c r="AG19" s="358"/>
      <c r="AH19" s="358"/>
      <c r="AI19" s="358"/>
      <c r="AJ19" s="374">
        <f t="shared" si="2"/>
        <v>0</v>
      </c>
    </row>
    <row r="20" spans="2:36">
      <c r="B20" s="346" t="s">
        <v>148</v>
      </c>
      <c r="C20" s="347">
        <v>9</v>
      </c>
      <c r="D20" s="358"/>
      <c r="E20" s="358"/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74">
        <f t="shared" si="0"/>
        <v>0</v>
      </c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74">
        <f t="shared" si="1"/>
        <v>0</v>
      </c>
      <c r="AD20" s="358"/>
      <c r="AE20" s="358"/>
      <c r="AF20" s="358"/>
      <c r="AG20" s="358"/>
      <c r="AH20" s="358"/>
      <c r="AI20" s="358"/>
      <c r="AJ20" s="374">
        <f t="shared" si="2"/>
        <v>0</v>
      </c>
    </row>
    <row r="21" spans="2:36">
      <c r="B21" s="346" t="s">
        <v>149</v>
      </c>
      <c r="C21" s="347">
        <v>10</v>
      </c>
      <c r="D21" s="358"/>
      <c r="E21" s="358"/>
      <c r="F21" s="358"/>
      <c r="G21" s="358"/>
      <c r="H21" s="358"/>
      <c r="I21" s="358"/>
      <c r="J21" s="358"/>
      <c r="K21" s="358"/>
      <c r="L21" s="358"/>
      <c r="M21" s="358"/>
      <c r="N21" s="358"/>
      <c r="O21" s="358"/>
      <c r="P21" s="374">
        <f t="shared" si="0"/>
        <v>0</v>
      </c>
      <c r="Q21" s="358"/>
      <c r="R21" s="358"/>
      <c r="S21" s="358"/>
      <c r="T21" s="358"/>
      <c r="U21" s="358"/>
      <c r="V21" s="358"/>
      <c r="W21" s="358"/>
      <c r="X21" s="358"/>
      <c r="Y21" s="358"/>
      <c r="Z21" s="358"/>
      <c r="AA21" s="358"/>
      <c r="AB21" s="358"/>
      <c r="AC21" s="374">
        <f t="shared" si="1"/>
        <v>0</v>
      </c>
      <c r="AD21" s="358"/>
      <c r="AE21" s="358"/>
      <c r="AF21" s="358"/>
      <c r="AG21" s="358"/>
      <c r="AH21" s="358"/>
      <c r="AI21" s="358"/>
      <c r="AJ21" s="374">
        <f t="shared" si="2"/>
        <v>0</v>
      </c>
    </row>
    <row r="22" spans="2:36">
      <c r="B22" s="346" t="s">
        <v>150</v>
      </c>
      <c r="C22" s="347">
        <v>12</v>
      </c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74">
        <f t="shared" si="0"/>
        <v>0</v>
      </c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8"/>
      <c r="AB22" s="358"/>
      <c r="AC22" s="374">
        <f t="shared" si="1"/>
        <v>0</v>
      </c>
      <c r="AD22" s="358"/>
      <c r="AE22" s="358"/>
      <c r="AF22" s="358"/>
      <c r="AG22" s="358"/>
      <c r="AH22" s="358"/>
      <c r="AI22" s="358"/>
      <c r="AJ22" s="374">
        <f t="shared" si="2"/>
        <v>0</v>
      </c>
    </row>
    <row r="23" spans="2:36">
      <c r="B23" s="346" t="s">
        <v>151</v>
      </c>
      <c r="C23" s="347">
        <v>13</v>
      </c>
      <c r="D23" s="358"/>
      <c r="E23" s="358"/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74">
        <f t="shared" si="0"/>
        <v>0</v>
      </c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74">
        <f t="shared" si="1"/>
        <v>0</v>
      </c>
      <c r="AD23" s="358"/>
      <c r="AE23" s="358"/>
      <c r="AF23" s="358"/>
      <c r="AG23" s="358"/>
      <c r="AH23" s="358"/>
      <c r="AI23" s="358"/>
      <c r="AJ23" s="374">
        <f t="shared" si="2"/>
        <v>0</v>
      </c>
    </row>
    <row r="24" spans="2:36" ht="31.5">
      <c r="B24" s="346"/>
      <c r="C24" s="348" t="s">
        <v>152</v>
      </c>
      <c r="D24" s="375">
        <f t="shared" ref="D24" si="4">SUM(D18:D23)</f>
        <v>0</v>
      </c>
      <c r="E24" s="375">
        <f t="shared" ref="E24" si="5">SUM(E18:E23)</f>
        <v>0</v>
      </c>
      <c r="F24" s="375">
        <f t="shared" ref="F24" si="6">SUM(F18:F23)</f>
        <v>0</v>
      </c>
      <c r="G24" s="375">
        <f t="shared" ref="G24" si="7">SUM(G18:G23)</f>
        <v>0</v>
      </c>
      <c r="H24" s="375">
        <f t="shared" ref="H24" si="8">SUM(H18:H23)</f>
        <v>0</v>
      </c>
      <c r="I24" s="375">
        <f t="shared" ref="I24" si="9">SUM(I18:I23)</f>
        <v>0</v>
      </c>
      <c r="J24" s="375">
        <f t="shared" ref="J24" si="10">SUM(J18:J23)</f>
        <v>0</v>
      </c>
      <c r="K24" s="375">
        <f t="shared" ref="K24" si="11">SUM(K18:K23)</f>
        <v>0</v>
      </c>
      <c r="L24" s="375">
        <f t="shared" ref="L24" si="12">SUM(L18:L23)</f>
        <v>0</v>
      </c>
      <c r="M24" s="375">
        <f t="shared" ref="M24" si="13">SUM(M18:M23)</f>
        <v>0</v>
      </c>
      <c r="N24" s="375">
        <f t="shared" ref="N24" si="14">SUM(N18:N23)</f>
        <v>0</v>
      </c>
      <c r="O24" s="375">
        <f t="shared" ref="O24" si="15">SUM(O18:O23)</f>
        <v>0</v>
      </c>
      <c r="P24" s="375">
        <f t="shared" ref="P24" si="16">SUM(P18:P23)</f>
        <v>0</v>
      </c>
      <c r="Q24" s="375">
        <f t="shared" ref="Q24" si="17">SUM(Q18:Q23)</f>
        <v>0</v>
      </c>
      <c r="R24" s="375">
        <f t="shared" ref="R24" si="18">SUM(R18:R23)</f>
        <v>0</v>
      </c>
      <c r="S24" s="375">
        <f t="shared" ref="S24" si="19">SUM(S18:S23)</f>
        <v>0</v>
      </c>
      <c r="T24" s="375">
        <f t="shared" ref="T24" si="20">SUM(T18:T23)</f>
        <v>0</v>
      </c>
      <c r="U24" s="375">
        <f t="shared" ref="U24" si="21">SUM(U18:U23)</f>
        <v>0</v>
      </c>
      <c r="V24" s="375">
        <f t="shared" ref="V24" si="22">SUM(V18:V23)</f>
        <v>0</v>
      </c>
      <c r="W24" s="375">
        <f t="shared" ref="W24" si="23">SUM(W18:W23)</f>
        <v>0</v>
      </c>
      <c r="X24" s="375">
        <f t="shared" ref="X24" si="24">SUM(X18:X23)</f>
        <v>0</v>
      </c>
      <c r="Y24" s="375">
        <f t="shared" ref="Y24" si="25">SUM(Y18:Y23)</f>
        <v>0</v>
      </c>
      <c r="Z24" s="375">
        <f t="shared" ref="Z24:AA24" si="26">SUM(Z18:Z23)</f>
        <v>0</v>
      </c>
      <c r="AA24" s="375">
        <f t="shared" si="26"/>
        <v>0</v>
      </c>
      <c r="AB24" s="375">
        <f>SUM(AB18:AB23)</f>
        <v>0</v>
      </c>
      <c r="AC24" s="374">
        <f t="shared" si="1"/>
        <v>0</v>
      </c>
      <c r="AD24" s="375">
        <f t="shared" ref="AD24:AI24" si="27">SUM(AD18:AD23)</f>
        <v>0</v>
      </c>
      <c r="AE24" s="375">
        <f t="shared" si="27"/>
        <v>0</v>
      </c>
      <c r="AF24" s="375">
        <f t="shared" si="27"/>
        <v>0</v>
      </c>
      <c r="AG24" s="375">
        <f t="shared" si="27"/>
        <v>0</v>
      </c>
      <c r="AH24" s="375">
        <f t="shared" si="27"/>
        <v>0</v>
      </c>
      <c r="AI24" s="375">
        <f t="shared" si="27"/>
        <v>0</v>
      </c>
      <c r="AJ24" s="374">
        <f t="shared" si="2"/>
        <v>0</v>
      </c>
    </row>
    <row r="25" spans="2:36">
      <c r="B25" s="346" t="s">
        <v>153</v>
      </c>
      <c r="C25" s="347">
        <v>14</v>
      </c>
      <c r="D25" s="358"/>
      <c r="E25" s="358"/>
      <c r="F25" s="358"/>
      <c r="G25" s="358"/>
      <c r="H25" s="358"/>
      <c r="I25" s="358"/>
      <c r="J25" s="358"/>
      <c r="K25" s="358"/>
      <c r="L25" s="358"/>
      <c r="M25" s="358"/>
      <c r="N25" s="358"/>
      <c r="O25" s="358"/>
      <c r="P25" s="374">
        <f t="shared" si="0"/>
        <v>0</v>
      </c>
      <c r="Q25" s="358"/>
      <c r="R25" s="358"/>
      <c r="S25" s="358"/>
      <c r="T25" s="358"/>
      <c r="U25" s="358"/>
      <c r="V25" s="358"/>
      <c r="W25" s="358"/>
      <c r="X25" s="358"/>
      <c r="Y25" s="358"/>
      <c r="Z25" s="358"/>
      <c r="AA25" s="358"/>
      <c r="AB25" s="358"/>
      <c r="AC25" s="374">
        <f t="shared" si="1"/>
        <v>0</v>
      </c>
      <c r="AD25" s="358"/>
      <c r="AE25" s="358"/>
      <c r="AF25" s="358"/>
      <c r="AG25" s="358"/>
      <c r="AH25" s="358"/>
      <c r="AI25" s="358"/>
      <c r="AJ25" s="374">
        <f t="shared" si="2"/>
        <v>0</v>
      </c>
    </row>
    <row r="26" spans="2:36">
      <c r="B26" s="346" t="s">
        <v>154</v>
      </c>
      <c r="C26" s="347">
        <v>15</v>
      </c>
      <c r="D26" s="358"/>
      <c r="E26" s="358"/>
      <c r="F26" s="358"/>
      <c r="G26" s="358"/>
      <c r="H26" s="358"/>
      <c r="I26" s="358"/>
      <c r="J26" s="358"/>
      <c r="K26" s="358"/>
      <c r="L26" s="358"/>
      <c r="M26" s="358"/>
      <c r="N26" s="358"/>
      <c r="O26" s="358"/>
      <c r="P26" s="374">
        <f t="shared" si="0"/>
        <v>0</v>
      </c>
      <c r="Q26" s="358"/>
      <c r="R26" s="358"/>
      <c r="S26" s="358"/>
      <c r="T26" s="358"/>
      <c r="U26" s="358"/>
      <c r="V26" s="358"/>
      <c r="W26" s="358"/>
      <c r="X26" s="358"/>
      <c r="Y26" s="358"/>
      <c r="Z26" s="358"/>
      <c r="AA26" s="358"/>
      <c r="AB26" s="358"/>
      <c r="AC26" s="374">
        <f t="shared" si="1"/>
        <v>0</v>
      </c>
      <c r="AD26" s="358"/>
      <c r="AE26" s="358"/>
      <c r="AF26" s="358"/>
      <c r="AG26" s="358"/>
      <c r="AH26" s="358"/>
      <c r="AI26" s="358"/>
      <c r="AJ26" s="374">
        <f t="shared" si="2"/>
        <v>0</v>
      </c>
    </row>
    <row r="27" spans="2:36">
      <c r="B27" s="346" t="s">
        <v>155</v>
      </c>
      <c r="C27" s="347">
        <v>16</v>
      </c>
      <c r="D27" s="358"/>
      <c r="E27" s="358"/>
      <c r="F27" s="358"/>
      <c r="G27" s="358"/>
      <c r="H27" s="358"/>
      <c r="I27" s="358"/>
      <c r="J27" s="358"/>
      <c r="K27" s="358"/>
      <c r="L27" s="358"/>
      <c r="M27" s="358"/>
      <c r="N27" s="358"/>
      <c r="O27" s="358"/>
      <c r="P27" s="374">
        <f t="shared" si="0"/>
        <v>0</v>
      </c>
      <c r="Q27" s="358"/>
      <c r="R27" s="358"/>
      <c r="S27" s="358"/>
      <c r="T27" s="358"/>
      <c r="U27" s="358"/>
      <c r="V27" s="358"/>
      <c r="W27" s="358"/>
      <c r="X27" s="358"/>
      <c r="Y27" s="358"/>
      <c r="Z27" s="358"/>
      <c r="AA27" s="358"/>
      <c r="AB27" s="358"/>
      <c r="AC27" s="374">
        <f t="shared" si="1"/>
        <v>0</v>
      </c>
      <c r="AD27" s="358"/>
      <c r="AE27" s="358"/>
      <c r="AF27" s="358"/>
      <c r="AG27" s="358"/>
      <c r="AH27" s="358"/>
      <c r="AI27" s="358"/>
      <c r="AJ27" s="374">
        <f t="shared" si="2"/>
        <v>0</v>
      </c>
    </row>
    <row r="28" spans="2:36">
      <c r="B28" s="346" t="s">
        <v>156</v>
      </c>
      <c r="C28" s="347">
        <v>17</v>
      </c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74">
        <f t="shared" si="0"/>
        <v>0</v>
      </c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74">
        <f t="shared" si="1"/>
        <v>0</v>
      </c>
      <c r="AD28" s="358"/>
      <c r="AE28" s="358"/>
      <c r="AF28" s="358"/>
      <c r="AG28" s="358"/>
      <c r="AH28" s="358"/>
      <c r="AI28" s="358"/>
      <c r="AJ28" s="374">
        <f t="shared" si="2"/>
        <v>0</v>
      </c>
    </row>
    <row r="29" spans="2:36" ht="31.5">
      <c r="B29" s="346"/>
      <c r="C29" s="348" t="s">
        <v>157</v>
      </c>
      <c r="D29" s="375">
        <f>SUM(D25:D28)</f>
        <v>0</v>
      </c>
      <c r="E29" s="375">
        <f t="shared" ref="E29:AI29" si="28">SUM(E25:E28)</f>
        <v>0</v>
      </c>
      <c r="F29" s="375">
        <f t="shared" si="28"/>
        <v>0</v>
      </c>
      <c r="G29" s="375">
        <f t="shared" si="28"/>
        <v>0</v>
      </c>
      <c r="H29" s="375">
        <f t="shared" si="28"/>
        <v>0</v>
      </c>
      <c r="I29" s="375">
        <f t="shared" si="28"/>
        <v>0</v>
      </c>
      <c r="J29" s="375">
        <f t="shared" si="28"/>
        <v>0</v>
      </c>
      <c r="K29" s="375">
        <f t="shared" si="28"/>
        <v>0</v>
      </c>
      <c r="L29" s="375">
        <f t="shared" si="28"/>
        <v>0</v>
      </c>
      <c r="M29" s="375">
        <f t="shared" si="28"/>
        <v>0</v>
      </c>
      <c r="N29" s="375">
        <f t="shared" si="28"/>
        <v>0</v>
      </c>
      <c r="O29" s="375">
        <f t="shared" si="28"/>
        <v>0</v>
      </c>
      <c r="P29" s="375">
        <f t="shared" si="28"/>
        <v>0</v>
      </c>
      <c r="Q29" s="375">
        <f t="shared" si="28"/>
        <v>0</v>
      </c>
      <c r="R29" s="375">
        <f t="shared" si="28"/>
        <v>0</v>
      </c>
      <c r="S29" s="375">
        <f t="shared" si="28"/>
        <v>0</v>
      </c>
      <c r="T29" s="375">
        <f t="shared" si="28"/>
        <v>0</v>
      </c>
      <c r="U29" s="375">
        <f t="shared" si="28"/>
        <v>0</v>
      </c>
      <c r="V29" s="375">
        <f t="shared" si="28"/>
        <v>0</v>
      </c>
      <c r="W29" s="375">
        <f t="shared" si="28"/>
        <v>0</v>
      </c>
      <c r="X29" s="375">
        <f t="shared" si="28"/>
        <v>0</v>
      </c>
      <c r="Y29" s="375">
        <f t="shared" si="28"/>
        <v>0</v>
      </c>
      <c r="Z29" s="375">
        <f t="shared" si="28"/>
        <v>0</v>
      </c>
      <c r="AA29" s="375">
        <f t="shared" si="28"/>
        <v>0</v>
      </c>
      <c r="AB29" s="375">
        <f t="shared" si="28"/>
        <v>0</v>
      </c>
      <c r="AC29" s="374">
        <f t="shared" si="1"/>
        <v>0</v>
      </c>
      <c r="AD29" s="375">
        <f t="shared" si="28"/>
        <v>0</v>
      </c>
      <c r="AE29" s="375">
        <f t="shared" si="28"/>
        <v>0</v>
      </c>
      <c r="AF29" s="375">
        <f t="shared" si="28"/>
        <v>0</v>
      </c>
      <c r="AG29" s="375">
        <f t="shared" si="28"/>
        <v>0</v>
      </c>
      <c r="AH29" s="375">
        <f t="shared" si="28"/>
        <v>0</v>
      </c>
      <c r="AI29" s="375">
        <f t="shared" si="28"/>
        <v>0</v>
      </c>
      <c r="AJ29" s="374">
        <f t="shared" si="2"/>
        <v>0</v>
      </c>
    </row>
    <row r="30" spans="2:36">
      <c r="B30" s="346" t="s">
        <v>158</v>
      </c>
      <c r="C30" s="349" t="s">
        <v>159</v>
      </c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74">
        <f t="shared" si="0"/>
        <v>0</v>
      </c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8"/>
      <c r="AB30" s="358"/>
      <c r="AC30" s="374">
        <f t="shared" si="1"/>
        <v>0</v>
      </c>
      <c r="AD30" s="358"/>
      <c r="AE30" s="358"/>
      <c r="AF30" s="358"/>
      <c r="AG30" s="358"/>
      <c r="AH30" s="358"/>
      <c r="AI30" s="358"/>
      <c r="AJ30" s="374">
        <f t="shared" si="2"/>
        <v>0</v>
      </c>
    </row>
    <row r="31" spans="2:36" ht="63">
      <c r="B31" s="346" t="s">
        <v>238</v>
      </c>
      <c r="C31" s="350" t="s">
        <v>343</v>
      </c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s="374">
        <f t="shared" si="0"/>
        <v>0</v>
      </c>
      <c r="Q31" s="360"/>
      <c r="R31" s="360"/>
      <c r="S31" s="360"/>
      <c r="T31" s="360"/>
      <c r="U31" s="360"/>
      <c r="V31" s="360"/>
      <c r="W31" s="360"/>
      <c r="X31" s="360"/>
      <c r="Y31" s="360"/>
      <c r="Z31" s="360"/>
      <c r="AA31" s="360"/>
      <c r="AB31" s="360"/>
      <c r="AC31" s="374">
        <f t="shared" si="1"/>
        <v>0</v>
      </c>
      <c r="AD31" s="360"/>
      <c r="AE31" s="360"/>
      <c r="AF31" s="360"/>
      <c r="AG31" s="360"/>
      <c r="AH31" s="360"/>
      <c r="AI31" s="360"/>
      <c r="AJ31" s="374">
        <f t="shared" si="2"/>
        <v>0</v>
      </c>
    </row>
    <row r="32" spans="2:36" ht="47.25">
      <c r="B32" s="346">
        <v>21010101</v>
      </c>
      <c r="C32" s="348" t="s">
        <v>160</v>
      </c>
      <c r="D32" s="375">
        <f>D17+D24+D29+D30+D31</f>
        <v>0</v>
      </c>
      <c r="E32" s="375">
        <f t="shared" ref="E32:AJ32" si="29">E17+E24+E29+E30+E31</f>
        <v>0</v>
      </c>
      <c r="F32" s="375">
        <f t="shared" si="29"/>
        <v>0</v>
      </c>
      <c r="G32" s="375">
        <f t="shared" si="29"/>
        <v>0</v>
      </c>
      <c r="H32" s="375">
        <f t="shared" si="29"/>
        <v>0</v>
      </c>
      <c r="I32" s="375">
        <f t="shared" si="29"/>
        <v>0</v>
      </c>
      <c r="J32" s="375">
        <f t="shared" si="29"/>
        <v>0</v>
      </c>
      <c r="K32" s="375">
        <f t="shared" si="29"/>
        <v>0</v>
      </c>
      <c r="L32" s="375">
        <f t="shared" si="29"/>
        <v>0</v>
      </c>
      <c r="M32" s="375">
        <f t="shared" si="29"/>
        <v>0</v>
      </c>
      <c r="N32" s="375">
        <f t="shared" si="29"/>
        <v>0</v>
      </c>
      <c r="O32" s="375">
        <f t="shared" si="29"/>
        <v>0</v>
      </c>
      <c r="P32" s="375">
        <f t="shared" si="29"/>
        <v>0</v>
      </c>
      <c r="Q32" s="375">
        <f t="shared" si="29"/>
        <v>0</v>
      </c>
      <c r="R32" s="375">
        <f t="shared" si="29"/>
        <v>0</v>
      </c>
      <c r="S32" s="375">
        <f t="shared" si="29"/>
        <v>0</v>
      </c>
      <c r="T32" s="375">
        <f t="shared" si="29"/>
        <v>0</v>
      </c>
      <c r="U32" s="375">
        <f t="shared" si="29"/>
        <v>0</v>
      </c>
      <c r="V32" s="375">
        <f t="shared" si="29"/>
        <v>0</v>
      </c>
      <c r="W32" s="375">
        <f t="shared" si="29"/>
        <v>0</v>
      </c>
      <c r="X32" s="375">
        <f t="shared" si="29"/>
        <v>0</v>
      </c>
      <c r="Y32" s="375">
        <f t="shared" si="29"/>
        <v>0</v>
      </c>
      <c r="Z32" s="375">
        <f t="shared" si="29"/>
        <v>0</v>
      </c>
      <c r="AA32" s="375">
        <f t="shared" si="29"/>
        <v>0</v>
      </c>
      <c r="AB32" s="375">
        <f t="shared" si="29"/>
        <v>0</v>
      </c>
      <c r="AC32" s="375">
        <f t="shared" si="29"/>
        <v>0</v>
      </c>
      <c r="AD32" s="375">
        <f t="shared" si="29"/>
        <v>0</v>
      </c>
      <c r="AE32" s="375">
        <f t="shared" si="29"/>
        <v>0</v>
      </c>
      <c r="AF32" s="375">
        <f t="shared" si="29"/>
        <v>0</v>
      </c>
      <c r="AG32" s="375">
        <f t="shared" si="29"/>
        <v>0</v>
      </c>
      <c r="AH32" s="375">
        <f t="shared" si="29"/>
        <v>0</v>
      </c>
      <c r="AI32" s="375">
        <f t="shared" si="29"/>
        <v>0</v>
      </c>
      <c r="AJ32" s="375">
        <f t="shared" si="29"/>
        <v>0</v>
      </c>
    </row>
    <row r="33" spans="2:36">
      <c r="B33" s="346"/>
      <c r="C33" s="340"/>
      <c r="D33" s="358"/>
      <c r="E33" s="358"/>
      <c r="F33" s="358"/>
      <c r="G33" s="358"/>
      <c r="H33" s="358"/>
      <c r="I33" s="358"/>
      <c r="J33" s="358"/>
      <c r="K33" s="358"/>
      <c r="L33" s="358"/>
      <c r="M33" s="358"/>
      <c r="N33" s="358"/>
      <c r="O33" s="358"/>
      <c r="P33" s="374">
        <f t="shared" si="0"/>
        <v>0</v>
      </c>
      <c r="Q33" s="358"/>
      <c r="R33" s="358"/>
      <c r="S33" s="358"/>
      <c r="T33" s="358"/>
      <c r="U33" s="358"/>
      <c r="V33" s="358"/>
      <c r="W33" s="358"/>
      <c r="X33" s="358"/>
      <c r="Y33" s="358"/>
      <c r="Z33" s="358"/>
      <c r="AA33" s="358"/>
      <c r="AB33" s="358"/>
      <c r="AC33" s="374">
        <f t="shared" si="1"/>
        <v>0</v>
      </c>
      <c r="AD33" s="358"/>
      <c r="AE33" s="358"/>
      <c r="AF33" s="358"/>
      <c r="AG33" s="358"/>
      <c r="AH33" s="358"/>
      <c r="AI33" s="358"/>
      <c r="AJ33" s="374">
        <f t="shared" si="2"/>
        <v>0</v>
      </c>
    </row>
    <row r="34" spans="2:36" ht="31.5">
      <c r="B34" s="346" t="s">
        <v>168</v>
      </c>
      <c r="C34" s="351" t="s">
        <v>226</v>
      </c>
      <c r="D34" s="358"/>
      <c r="E34" s="358"/>
      <c r="F34" s="358"/>
      <c r="G34" s="358"/>
      <c r="H34" s="358"/>
      <c r="I34" s="358"/>
      <c r="J34" s="358"/>
      <c r="K34" s="358"/>
      <c r="L34" s="358"/>
      <c r="M34" s="358"/>
      <c r="N34" s="358"/>
      <c r="O34" s="358"/>
      <c r="P34" s="374">
        <f t="shared" si="0"/>
        <v>0</v>
      </c>
      <c r="Q34" s="358"/>
      <c r="R34" s="358"/>
      <c r="S34" s="358"/>
      <c r="T34" s="358"/>
      <c r="U34" s="358"/>
      <c r="V34" s="358"/>
      <c r="W34" s="358"/>
      <c r="X34" s="358"/>
      <c r="Y34" s="358"/>
      <c r="Z34" s="358"/>
      <c r="AA34" s="358"/>
      <c r="AB34" s="358"/>
      <c r="AC34" s="374">
        <f t="shared" si="1"/>
        <v>0</v>
      </c>
      <c r="AD34" s="358"/>
      <c r="AE34" s="358"/>
      <c r="AF34" s="358"/>
      <c r="AG34" s="358"/>
      <c r="AH34" s="358"/>
      <c r="AI34" s="358"/>
      <c r="AJ34" s="374">
        <f t="shared" si="2"/>
        <v>0</v>
      </c>
    </row>
    <row r="35" spans="2:36">
      <c r="B35" s="346"/>
      <c r="C35" s="340"/>
      <c r="D35" s="359"/>
      <c r="E35" s="359"/>
      <c r="F35" s="359"/>
      <c r="G35" s="359"/>
      <c r="H35" s="359"/>
      <c r="I35" s="359"/>
      <c r="J35" s="359"/>
      <c r="K35" s="359"/>
      <c r="L35" s="359"/>
      <c r="M35" s="359"/>
      <c r="N35" s="359"/>
      <c r="O35" s="359"/>
      <c r="P35" s="374">
        <f t="shared" si="0"/>
        <v>0</v>
      </c>
      <c r="Q35" s="358"/>
      <c r="R35" s="358"/>
      <c r="S35" s="358"/>
      <c r="T35" s="358"/>
      <c r="U35" s="358"/>
      <c r="V35" s="358"/>
      <c r="W35" s="358"/>
      <c r="X35" s="358"/>
      <c r="Y35" s="358"/>
      <c r="Z35" s="358"/>
      <c r="AA35" s="358"/>
      <c r="AB35" s="358"/>
      <c r="AC35" s="374">
        <f t="shared" si="1"/>
        <v>0</v>
      </c>
      <c r="AD35" s="358"/>
      <c r="AE35" s="358"/>
      <c r="AF35" s="358"/>
      <c r="AG35" s="358"/>
      <c r="AH35" s="358"/>
      <c r="AI35" s="358"/>
      <c r="AJ35" s="374">
        <f t="shared" si="2"/>
        <v>0</v>
      </c>
    </row>
    <row r="36" spans="2:36">
      <c r="B36" s="352">
        <v>21010103</v>
      </c>
      <c r="C36" s="353" t="s">
        <v>224</v>
      </c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59"/>
      <c r="P36" s="374">
        <f t="shared" si="0"/>
        <v>0</v>
      </c>
      <c r="Q36" s="358"/>
      <c r="R36" s="358"/>
      <c r="S36" s="358"/>
      <c r="T36" s="358"/>
      <c r="U36" s="358"/>
      <c r="V36" s="358"/>
      <c r="W36" s="358"/>
      <c r="X36" s="358"/>
      <c r="Y36" s="358"/>
      <c r="Z36" s="358"/>
      <c r="AA36" s="358"/>
      <c r="AB36" s="358"/>
      <c r="AC36" s="374">
        <f t="shared" si="1"/>
        <v>0</v>
      </c>
      <c r="AD36" s="358"/>
      <c r="AE36" s="358"/>
      <c r="AF36" s="358"/>
      <c r="AG36" s="358"/>
      <c r="AH36" s="358"/>
      <c r="AI36" s="358"/>
      <c r="AJ36" s="374">
        <f t="shared" si="2"/>
        <v>0</v>
      </c>
    </row>
    <row r="37" spans="2:36">
      <c r="B37" s="346"/>
      <c r="C37" s="340"/>
      <c r="D37" s="358"/>
      <c r="E37" s="358"/>
      <c r="F37" s="358"/>
      <c r="G37" s="358"/>
      <c r="H37" s="358"/>
      <c r="I37" s="358"/>
      <c r="J37" s="358"/>
      <c r="K37" s="358"/>
      <c r="L37" s="358"/>
      <c r="M37" s="358"/>
      <c r="N37" s="358"/>
      <c r="O37" s="358"/>
      <c r="P37" s="374">
        <f t="shared" si="0"/>
        <v>0</v>
      </c>
      <c r="Q37" s="358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74">
        <f t="shared" si="1"/>
        <v>0</v>
      </c>
      <c r="AD37" s="358"/>
      <c r="AE37" s="358"/>
      <c r="AF37" s="358"/>
      <c r="AG37" s="358"/>
      <c r="AH37" s="358"/>
      <c r="AI37" s="358"/>
      <c r="AJ37" s="374">
        <f t="shared" si="2"/>
        <v>0</v>
      </c>
    </row>
    <row r="38" spans="2:36" ht="31.5">
      <c r="B38" s="354" t="s">
        <v>161</v>
      </c>
      <c r="C38" s="351" t="s">
        <v>225</v>
      </c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0"/>
      <c r="O38" s="360"/>
      <c r="P38" s="374">
        <f t="shared" si="0"/>
        <v>0</v>
      </c>
      <c r="Q38" s="358"/>
      <c r="R38" s="358"/>
      <c r="S38" s="358"/>
      <c r="T38" s="358"/>
      <c r="U38" s="358"/>
      <c r="V38" s="358"/>
      <c r="W38" s="358"/>
      <c r="X38" s="358"/>
      <c r="Y38" s="358"/>
      <c r="Z38" s="358"/>
      <c r="AA38" s="358"/>
      <c r="AB38" s="358"/>
      <c r="AC38" s="374">
        <f t="shared" si="1"/>
        <v>0</v>
      </c>
      <c r="AD38" s="358"/>
      <c r="AE38" s="358"/>
      <c r="AF38" s="358"/>
      <c r="AG38" s="358"/>
      <c r="AH38" s="358"/>
      <c r="AI38" s="358"/>
      <c r="AJ38" s="374">
        <f t="shared" si="2"/>
        <v>0</v>
      </c>
    </row>
    <row r="39" spans="2:36" ht="31.5">
      <c r="B39" s="346" t="s">
        <v>163</v>
      </c>
      <c r="C39" s="362" t="s">
        <v>164</v>
      </c>
      <c r="D39" s="359"/>
      <c r="E39" s="359"/>
      <c r="F39" s="359"/>
      <c r="G39" s="359"/>
      <c r="H39" s="359"/>
      <c r="I39" s="359"/>
      <c r="J39" s="359"/>
      <c r="K39" s="359"/>
      <c r="L39" s="359"/>
      <c r="M39" s="359"/>
      <c r="N39" s="359"/>
      <c r="O39" s="359"/>
      <c r="P39" s="374">
        <f t="shared" si="0"/>
        <v>0</v>
      </c>
      <c r="Q39" s="358"/>
      <c r="R39" s="358"/>
      <c r="S39" s="358"/>
      <c r="T39" s="358"/>
      <c r="U39" s="358"/>
      <c r="V39" s="358"/>
      <c r="W39" s="358"/>
      <c r="X39" s="358"/>
      <c r="Y39" s="358"/>
      <c r="Z39" s="358"/>
      <c r="AA39" s="358"/>
      <c r="AB39" s="358"/>
      <c r="AC39" s="374">
        <f t="shared" si="1"/>
        <v>0</v>
      </c>
      <c r="AD39" s="358"/>
      <c r="AE39" s="358"/>
      <c r="AF39" s="358"/>
      <c r="AG39" s="358"/>
      <c r="AH39" s="358"/>
      <c r="AI39" s="358"/>
      <c r="AJ39" s="374">
        <f t="shared" si="2"/>
        <v>0</v>
      </c>
    </row>
    <row r="40" spans="2:36" ht="31.5">
      <c r="B40" s="346" t="s">
        <v>165</v>
      </c>
      <c r="C40" s="355" t="s">
        <v>166</v>
      </c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358"/>
      <c r="O40" s="358"/>
      <c r="P40" s="374">
        <f t="shared" si="0"/>
        <v>0</v>
      </c>
      <c r="Q40" s="358"/>
      <c r="R40" s="358"/>
      <c r="S40" s="358"/>
      <c r="T40" s="358"/>
      <c r="U40" s="358"/>
      <c r="V40" s="358"/>
      <c r="W40" s="358"/>
      <c r="X40" s="358"/>
      <c r="Y40" s="358"/>
      <c r="Z40" s="358"/>
      <c r="AA40" s="358"/>
      <c r="AB40" s="358"/>
      <c r="AC40" s="374">
        <f t="shared" si="1"/>
        <v>0</v>
      </c>
      <c r="AD40" s="358"/>
      <c r="AE40" s="358"/>
      <c r="AF40" s="358"/>
      <c r="AG40" s="358"/>
      <c r="AH40" s="358"/>
      <c r="AI40" s="358"/>
      <c r="AJ40" s="374">
        <f t="shared" si="2"/>
        <v>0</v>
      </c>
    </row>
    <row r="41" spans="2:36">
      <c r="B41" s="346" t="s">
        <v>239</v>
      </c>
      <c r="C41" s="356" t="s">
        <v>231</v>
      </c>
      <c r="D41" s="358"/>
      <c r="E41" s="358"/>
      <c r="F41" s="358"/>
      <c r="G41" s="358"/>
      <c r="H41" s="358"/>
      <c r="I41" s="358"/>
      <c r="J41" s="358"/>
      <c r="K41" s="358"/>
      <c r="L41" s="358"/>
      <c r="M41" s="358"/>
      <c r="N41" s="358"/>
      <c r="O41" s="358"/>
      <c r="P41" s="374">
        <f t="shared" si="0"/>
        <v>0</v>
      </c>
      <c r="Q41" s="358"/>
      <c r="R41" s="358"/>
      <c r="S41" s="358"/>
      <c r="T41" s="358"/>
      <c r="U41" s="358"/>
      <c r="V41" s="358"/>
      <c r="W41" s="358"/>
      <c r="X41" s="358"/>
      <c r="Y41" s="358"/>
      <c r="Z41" s="358"/>
      <c r="AA41" s="358"/>
      <c r="AB41" s="358"/>
      <c r="AC41" s="374">
        <f t="shared" si="1"/>
        <v>0</v>
      </c>
      <c r="AD41" s="358"/>
      <c r="AE41" s="358"/>
      <c r="AF41" s="358"/>
      <c r="AG41" s="358"/>
      <c r="AH41" s="358"/>
      <c r="AI41" s="358"/>
      <c r="AJ41" s="374">
        <f t="shared" si="2"/>
        <v>0</v>
      </c>
    </row>
    <row r="42" spans="2:36">
      <c r="B42" s="346" t="s">
        <v>240</v>
      </c>
      <c r="C42" s="356" t="s">
        <v>232</v>
      </c>
      <c r="D42" s="361"/>
      <c r="E42" s="361"/>
      <c r="F42" s="361"/>
      <c r="G42" s="361"/>
      <c r="H42" s="361"/>
      <c r="I42" s="361"/>
      <c r="J42" s="361"/>
      <c r="K42" s="361"/>
      <c r="L42" s="361"/>
      <c r="M42" s="361"/>
      <c r="N42" s="361"/>
      <c r="O42" s="361"/>
      <c r="P42" s="374">
        <f t="shared" si="0"/>
        <v>0</v>
      </c>
      <c r="Q42" s="361"/>
      <c r="R42" s="361"/>
      <c r="S42" s="361"/>
      <c r="T42" s="361"/>
      <c r="U42" s="361"/>
      <c r="V42" s="361"/>
      <c r="W42" s="361"/>
      <c r="X42" s="361"/>
      <c r="Y42" s="361"/>
      <c r="Z42" s="361"/>
      <c r="AA42" s="361"/>
      <c r="AB42" s="361"/>
      <c r="AC42" s="374">
        <f t="shared" si="1"/>
        <v>0</v>
      </c>
      <c r="AD42" s="361"/>
      <c r="AE42" s="361"/>
      <c r="AF42" s="361"/>
      <c r="AG42" s="361"/>
      <c r="AH42" s="361"/>
      <c r="AI42" s="361"/>
      <c r="AJ42" s="374">
        <f t="shared" si="2"/>
        <v>0</v>
      </c>
    </row>
    <row r="43" spans="2:36">
      <c r="B43" s="346" t="s">
        <v>241</v>
      </c>
      <c r="C43" s="356" t="s">
        <v>233</v>
      </c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361"/>
      <c r="O43" s="361"/>
      <c r="P43" s="374">
        <f t="shared" si="0"/>
        <v>0</v>
      </c>
      <c r="Q43" s="361"/>
      <c r="R43" s="361"/>
      <c r="S43" s="361"/>
      <c r="T43" s="361"/>
      <c r="U43" s="361"/>
      <c r="V43" s="361"/>
      <c r="W43" s="361"/>
      <c r="X43" s="361"/>
      <c r="Y43" s="361"/>
      <c r="Z43" s="361"/>
      <c r="AA43" s="361"/>
      <c r="AB43" s="361"/>
      <c r="AC43" s="374">
        <f t="shared" si="1"/>
        <v>0</v>
      </c>
      <c r="AD43" s="361"/>
      <c r="AE43" s="361"/>
      <c r="AF43" s="361"/>
      <c r="AG43" s="361"/>
      <c r="AH43" s="361"/>
      <c r="AI43" s="361"/>
      <c r="AJ43" s="374">
        <f t="shared" si="2"/>
        <v>0</v>
      </c>
    </row>
    <row r="44" spans="2:36">
      <c r="B44" s="346" t="s">
        <v>242</v>
      </c>
      <c r="C44" s="356" t="s">
        <v>177</v>
      </c>
      <c r="D44" s="361"/>
      <c r="E44" s="361"/>
      <c r="F44" s="361"/>
      <c r="G44" s="361"/>
      <c r="H44" s="361"/>
      <c r="I44" s="361"/>
      <c r="J44" s="361"/>
      <c r="K44" s="361"/>
      <c r="L44" s="361"/>
      <c r="M44" s="361"/>
      <c r="N44" s="361"/>
      <c r="O44" s="361"/>
      <c r="P44" s="374">
        <f t="shared" si="0"/>
        <v>0</v>
      </c>
      <c r="Q44" s="361"/>
      <c r="R44" s="361"/>
      <c r="S44" s="361"/>
      <c r="T44" s="361"/>
      <c r="U44" s="361"/>
      <c r="V44" s="361"/>
      <c r="W44" s="361"/>
      <c r="X44" s="361"/>
      <c r="Y44" s="361"/>
      <c r="Z44" s="361"/>
      <c r="AA44" s="361"/>
      <c r="AB44" s="361"/>
      <c r="AC44" s="374">
        <f t="shared" si="1"/>
        <v>0</v>
      </c>
      <c r="AD44" s="361"/>
      <c r="AE44" s="361"/>
      <c r="AF44" s="361"/>
      <c r="AG44" s="361"/>
      <c r="AH44" s="361"/>
      <c r="AI44" s="361"/>
      <c r="AJ44" s="374">
        <f t="shared" si="2"/>
        <v>0</v>
      </c>
    </row>
    <row r="45" spans="2:36">
      <c r="B45" s="346" t="s">
        <v>243</v>
      </c>
      <c r="C45" s="356" t="s">
        <v>234</v>
      </c>
      <c r="D45" s="361"/>
      <c r="E45" s="361"/>
      <c r="F45" s="361"/>
      <c r="G45" s="361"/>
      <c r="H45" s="361"/>
      <c r="I45" s="361"/>
      <c r="J45" s="361"/>
      <c r="K45" s="361"/>
      <c r="L45" s="361"/>
      <c r="M45" s="361"/>
      <c r="N45" s="361"/>
      <c r="O45" s="361"/>
      <c r="P45" s="374">
        <f t="shared" si="0"/>
        <v>0</v>
      </c>
      <c r="Q45" s="361"/>
      <c r="R45" s="361"/>
      <c r="S45" s="361"/>
      <c r="T45" s="361"/>
      <c r="U45" s="361"/>
      <c r="V45" s="361"/>
      <c r="W45" s="361"/>
      <c r="X45" s="361"/>
      <c r="Y45" s="361"/>
      <c r="Z45" s="361"/>
      <c r="AA45" s="361"/>
      <c r="AB45" s="361"/>
      <c r="AC45" s="374">
        <f t="shared" si="1"/>
        <v>0</v>
      </c>
      <c r="AD45" s="361"/>
      <c r="AE45" s="361"/>
      <c r="AF45" s="361"/>
      <c r="AG45" s="361"/>
      <c r="AH45" s="361"/>
      <c r="AI45" s="361"/>
      <c r="AJ45" s="374">
        <f t="shared" si="2"/>
        <v>0</v>
      </c>
    </row>
    <row r="46" spans="2:36">
      <c r="B46" s="346" t="s">
        <v>244</v>
      </c>
      <c r="C46" s="356" t="s">
        <v>235</v>
      </c>
      <c r="D46" s="361"/>
      <c r="E46" s="361"/>
      <c r="F46" s="361"/>
      <c r="G46" s="361"/>
      <c r="H46" s="361"/>
      <c r="I46" s="361"/>
      <c r="J46" s="361"/>
      <c r="K46" s="361"/>
      <c r="L46" s="361"/>
      <c r="M46" s="361"/>
      <c r="N46" s="361"/>
      <c r="O46" s="361"/>
      <c r="P46" s="374">
        <f t="shared" si="0"/>
        <v>0</v>
      </c>
      <c r="Q46" s="361"/>
      <c r="R46" s="361"/>
      <c r="S46" s="361"/>
      <c r="T46" s="361"/>
      <c r="U46" s="361"/>
      <c r="V46" s="361"/>
      <c r="W46" s="361"/>
      <c r="X46" s="361"/>
      <c r="Y46" s="361"/>
      <c r="Z46" s="361"/>
      <c r="AA46" s="361"/>
      <c r="AB46" s="361"/>
      <c r="AC46" s="374">
        <f t="shared" si="1"/>
        <v>0</v>
      </c>
      <c r="AD46" s="361"/>
      <c r="AE46" s="361"/>
      <c r="AF46" s="361"/>
      <c r="AG46" s="361"/>
      <c r="AH46" s="361"/>
      <c r="AI46" s="361"/>
      <c r="AJ46" s="374">
        <f t="shared" si="2"/>
        <v>0</v>
      </c>
    </row>
    <row r="47" spans="2:36">
      <c r="B47" s="346" t="s">
        <v>245</v>
      </c>
      <c r="C47" s="356" t="s">
        <v>236</v>
      </c>
      <c r="D47" s="361"/>
      <c r="E47" s="361"/>
      <c r="F47" s="361"/>
      <c r="G47" s="361"/>
      <c r="H47" s="361"/>
      <c r="I47" s="361"/>
      <c r="J47" s="361"/>
      <c r="K47" s="361"/>
      <c r="L47" s="361"/>
      <c r="M47" s="361"/>
      <c r="N47" s="361"/>
      <c r="O47" s="361"/>
      <c r="P47" s="374">
        <f t="shared" si="0"/>
        <v>0</v>
      </c>
      <c r="Q47" s="361"/>
      <c r="R47" s="361"/>
      <c r="S47" s="361"/>
      <c r="T47" s="361"/>
      <c r="U47" s="361"/>
      <c r="V47" s="361"/>
      <c r="W47" s="361"/>
      <c r="X47" s="361"/>
      <c r="Y47" s="361"/>
      <c r="Z47" s="361"/>
      <c r="AA47" s="361"/>
      <c r="AB47" s="361"/>
      <c r="AC47" s="374">
        <f t="shared" si="1"/>
        <v>0</v>
      </c>
      <c r="AD47" s="361"/>
      <c r="AE47" s="361"/>
      <c r="AF47" s="361"/>
      <c r="AG47" s="361"/>
      <c r="AH47" s="361"/>
      <c r="AI47" s="361"/>
      <c r="AJ47" s="374">
        <f t="shared" si="2"/>
        <v>0</v>
      </c>
    </row>
    <row r="48" spans="2:36">
      <c r="B48" s="346" t="s">
        <v>246</v>
      </c>
      <c r="C48" s="356" t="s">
        <v>237</v>
      </c>
      <c r="D48" s="361"/>
      <c r="E48" s="361"/>
      <c r="F48" s="361"/>
      <c r="G48" s="361"/>
      <c r="H48" s="361"/>
      <c r="I48" s="361"/>
      <c r="J48" s="361"/>
      <c r="K48" s="361"/>
      <c r="L48" s="361"/>
      <c r="M48" s="361"/>
      <c r="N48" s="361"/>
      <c r="O48" s="361"/>
      <c r="P48" s="374">
        <f t="shared" si="0"/>
        <v>0</v>
      </c>
      <c r="Q48" s="361"/>
      <c r="R48" s="361"/>
      <c r="S48" s="361"/>
      <c r="T48" s="361"/>
      <c r="U48" s="361"/>
      <c r="V48" s="361"/>
      <c r="W48" s="361"/>
      <c r="X48" s="361"/>
      <c r="Y48" s="361"/>
      <c r="Z48" s="361"/>
      <c r="AA48" s="361"/>
      <c r="AB48" s="361"/>
      <c r="AC48" s="374">
        <f t="shared" si="1"/>
        <v>0</v>
      </c>
      <c r="AD48" s="361"/>
      <c r="AE48" s="361"/>
      <c r="AF48" s="361"/>
      <c r="AG48" s="361"/>
      <c r="AH48" s="361"/>
      <c r="AI48" s="361"/>
      <c r="AJ48" s="374">
        <f t="shared" si="2"/>
        <v>0</v>
      </c>
    </row>
    <row r="49" spans="2:36">
      <c r="B49" s="346"/>
      <c r="C49" s="356"/>
      <c r="D49" s="361"/>
      <c r="E49" s="361"/>
      <c r="F49" s="361"/>
      <c r="G49" s="361"/>
      <c r="H49" s="361"/>
      <c r="I49" s="361"/>
      <c r="J49" s="361"/>
      <c r="K49" s="361"/>
      <c r="L49" s="361"/>
      <c r="M49" s="361"/>
      <c r="N49" s="361"/>
      <c r="O49" s="361"/>
      <c r="P49" s="374">
        <f t="shared" si="0"/>
        <v>0</v>
      </c>
      <c r="Q49" s="361"/>
      <c r="R49" s="361"/>
      <c r="S49" s="361"/>
      <c r="T49" s="361"/>
      <c r="U49" s="361"/>
      <c r="V49" s="361"/>
      <c r="W49" s="361"/>
      <c r="X49" s="361"/>
      <c r="Y49" s="361"/>
      <c r="Z49" s="361"/>
      <c r="AA49" s="361"/>
      <c r="AB49" s="361"/>
      <c r="AC49" s="374">
        <f t="shared" si="1"/>
        <v>0</v>
      </c>
      <c r="AD49" s="361"/>
      <c r="AE49" s="361"/>
      <c r="AF49" s="361"/>
      <c r="AG49" s="361"/>
      <c r="AH49" s="361"/>
      <c r="AI49" s="361"/>
      <c r="AJ49" s="374">
        <f t="shared" si="2"/>
        <v>0</v>
      </c>
    </row>
    <row r="50" spans="2:36" ht="31.5">
      <c r="B50" s="346"/>
      <c r="C50" s="348" t="s">
        <v>167</v>
      </c>
      <c r="D50" s="375">
        <f>SUM(D39:D48)</f>
        <v>0</v>
      </c>
      <c r="E50" s="375">
        <f t="shared" ref="E50:AI50" si="30">SUM(E39:E48)</f>
        <v>0</v>
      </c>
      <c r="F50" s="375">
        <f t="shared" si="30"/>
        <v>0</v>
      </c>
      <c r="G50" s="375">
        <f t="shared" si="30"/>
        <v>0</v>
      </c>
      <c r="H50" s="375">
        <f t="shared" si="30"/>
        <v>0</v>
      </c>
      <c r="I50" s="375">
        <f t="shared" si="30"/>
        <v>0</v>
      </c>
      <c r="J50" s="375">
        <f t="shared" si="30"/>
        <v>0</v>
      </c>
      <c r="K50" s="375">
        <f t="shared" si="30"/>
        <v>0</v>
      </c>
      <c r="L50" s="375">
        <f t="shared" si="30"/>
        <v>0</v>
      </c>
      <c r="M50" s="375">
        <f t="shared" si="30"/>
        <v>0</v>
      </c>
      <c r="N50" s="375">
        <f t="shared" si="30"/>
        <v>0</v>
      </c>
      <c r="O50" s="375">
        <f t="shared" si="30"/>
        <v>0</v>
      </c>
      <c r="P50" s="375">
        <f t="shared" si="0"/>
        <v>0</v>
      </c>
      <c r="Q50" s="375">
        <f t="shared" si="30"/>
        <v>0</v>
      </c>
      <c r="R50" s="375">
        <f t="shared" si="30"/>
        <v>0</v>
      </c>
      <c r="S50" s="375">
        <f t="shared" si="30"/>
        <v>0</v>
      </c>
      <c r="T50" s="375">
        <f t="shared" si="30"/>
        <v>0</v>
      </c>
      <c r="U50" s="375">
        <f t="shared" si="30"/>
        <v>0</v>
      </c>
      <c r="V50" s="375">
        <f t="shared" si="30"/>
        <v>0</v>
      </c>
      <c r="W50" s="375">
        <f t="shared" si="30"/>
        <v>0</v>
      </c>
      <c r="X50" s="375">
        <f t="shared" si="30"/>
        <v>0</v>
      </c>
      <c r="Y50" s="375">
        <f t="shared" si="30"/>
        <v>0</v>
      </c>
      <c r="Z50" s="375">
        <f t="shared" si="30"/>
        <v>0</v>
      </c>
      <c r="AA50" s="375">
        <f t="shared" si="30"/>
        <v>0</v>
      </c>
      <c r="AB50" s="375">
        <f t="shared" si="30"/>
        <v>0</v>
      </c>
      <c r="AC50" s="374">
        <f t="shared" si="1"/>
        <v>0</v>
      </c>
      <c r="AD50" s="375">
        <f t="shared" si="30"/>
        <v>0</v>
      </c>
      <c r="AE50" s="375">
        <f t="shared" si="30"/>
        <v>0</v>
      </c>
      <c r="AF50" s="375">
        <f t="shared" si="30"/>
        <v>0</v>
      </c>
      <c r="AG50" s="375">
        <f t="shared" si="30"/>
        <v>0</v>
      </c>
      <c r="AH50" s="375">
        <f t="shared" si="30"/>
        <v>0</v>
      </c>
      <c r="AI50" s="375">
        <f t="shared" si="30"/>
        <v>0</v>
      </c>
      <c r="AJ50" s="374">
        <f t="shared" si="2"/>
        <v>0</v>
      </c>
    </row>
    <row r="51" spans="2:36">
      <c r="B51" s="346"/>
      <c r="C51" s="357"/>
      <c r="D51" s="361"/>
      <c r="E51" s="361"/>
      <c r="F51" s="361"/>
      <c r="G51" s="361"/>
      <c r="H51" s="361"/>
      <c r="I51" s="361"/>
      <c r="J51" s="361"/>
      <c r="K51" s="361"/>
      <c r="L51" s="361"/>
      <c r="M51" s="361"/>
      <c r="N51" s="361"/>
      <c r="O51" s="361"/>
      <c r="P51" s="374">
        <f t="shared" si="0"/>
        <v>0</v>
      </c>
      <c r="Q51" s="361"/>
      <c r="R51" s="361"/>
      <c r="S51" s="361"/>
      <c r="T51" s="361"/>
      <c r="U51" s="361"/>
      <c r="V51" s="361"/>
      <c r="W51" s="361"/>
      <c r="X51" s="361"/>
      <c r="Y51" s="361"/>
      <c r="Z51" s="361"/>
      <c r="AA51" s="361"/>
      <c r="AB51" s="361"/>
      <c r="AC51" s="374">
        <f t="shared" si="1"/>
        <v>0</v>
      </c>
      <c r="AD51" s="361"/>
      <c r="AE51" s="361"/>
      <c r="AF51" s="361"/>
      <c r="AG51" s="361"/>
      <c r="AH51" s="361"/>
      <c r="AI51" s="361"/>
      <c r="AJ51" s="374">
        <f t="shared" si="2"/>
        <v>0</v>
      </c>
    </row>
    <row r="52" spans="2:36">
      <c r="B52" s="346"/>
      <c r="C52" s="348" t="s">
        <v>170</v>
      </c>
      <c r="D52" s="375">
        <f>D32+D50+D34+D36</f>
        <v>0</v>
      </c>
      <c r="E52" s="375">
        <f t="shared" ref="E52:AI52" si="31">E32+E50+E34+E36</f>
        <v>0</v>
      </c>
      <c r="F52" s="375">
        <f t="shared" si="31"/>
        <v>0</v>
      </c>
      <c r="G52" s="375">
        <f t="shared" si="31"/>
        <v>0</v>
      </c>
      <c r="H52" s="375">
        <f t="shared" si="31"/>
        <v>0</v>
      </c>
      <c r="I52" s="375">
        <f t="shared" si="31"/>
        <v>0</v>
      </c>
      <c r="J52" s="375">
        <f t="shared" si="31"/>
        <v>0</v>
      </c>
      <c r="K52" s="375">
        <f t="shared" si="31"/>
        <v>0</v>
      </c>
      <c r="L52" s="375">
        <f t="shared" si="31"/>
        <v>0</v>
      </c>
      <c r="M52" s="375">
        <f t="shared" si="31"/>
        <v>0</v>
      </c>
      <c r="N52" s="375">
        <f t="shared" si="31"/>
        <v>0</v>
      </c>
      <c r="O52" s="375">
        <f t="shared" si="31"/>
        <v>0</v>
      </c>
      <c r="P52" s="375">
        <f t="shared" si="0"/>
        <v>0</v>
      </c>
      <c r="Q52" s="375">
        <f t="shared" si="31"/>
        <v>0</v>
      </c>
      <c r="R52" s="375">
        <f t="shared" si="31"/>
        <v>0</v>
      </c>
      <c r="S52" s="375">
        <f t="shared" si="31"/>
        <v>0</v>
      </c>
      <c r="T52" s="375">
        <f t="shared" si="31"/>
        <v>0</v>
      </c>
      <c r="U52" s="375">
        <f t="shared" si="31"/>
        <v>0</v>
      </c>
      <c r="V52" s="375">
        <f t="shared" si="31"/>
        <v>0</v>
      </c>
      <c r="W52" s="375">
        <f t="shared" si="31"/>
        <v>0</v>
      </c>
      <c r="X52" s="375">
        <f t="shared" si="31"/>
        <v>0</v>
      </c>
      <c r="Y52" s="375">
        <f t="shared" si="31"/>
        <v>0</v>
      </c>
      <c r="Z52" s="375">
        <f t="shared" si="31"/>
        <v>0</v>
      </c>
      <c r="AA52" s="375">
        <f t="shared" si="31"/>
        <v>0</v>
      </c>
      <c r="AB52" s="375">
        <f t="shared" si="31"/>
        <v>0</v>
      </c>
      <c r="AC52" s="374">
        <f t="shared" si="1"/>
        <v>0</v>
      </c>
      <c r="AD52" s="375">
        <f t="shared" si="31"/>
        <v>0</v>
      </c>
      <c r="AE52" s="375">
        <f t="shared" si="31"/>
        <v>0</v>
      </c>
      <c r="AF52" s="375">
        <f t="shared" si="31"/>
        <v>0</v>
      </c>
      <c r="AG52" s="375">
        <f t="shared" si="31"/>
        <v>0</v>
      </c>
      <c r="AH52" s="375">
        <f t="shared" si="31"/>
        <v>0</v>
      </c>
      <c r="AI52" s="375">
        <f t="shared" si="31"/>
        <v>0</v>
      </c>
      <c r="AJ52" s="374">
        <f t="shared" si="2"/>
        <v>0</v>
      </c>
    </row>
  </sheetData>
  <sheetProtection sheet="1" formatColumns="0" formatRows="0"/>
  <mergeCells count="7">
    <mergeCell ref="D7:N7"/>
    <mergeCell ref="Q7:AB7"/>
    <mergeCell ref="AD7:AI7"/>
    <mergeCell ref="D1:AJ1"/>
    <mergeCell ref="B7:B9"/>
    <mergeCell ref="C7:C9"/>
    <mergeCell ref="D4:AJ4"/>
  </mergeCells>
  <pageMargins left="0.7" right="0.7" top="0.75" bottom="0.75" header="0.3" footer="0.3"/>
  <pageSetup paperSize="5" scale="46" orientation="landscape" r:id="rId1"/>
  <colBreaks count="1" manualBreakCount="1">
    <brk id="18" max="47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"/>
  <sheetViews>
    <sheetView topLeftCell="A94"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B1:AC54"/>
  <sheetViews>
    <sheetView zoomScaleSheetLayoutView="75" workbookViewId="0">
      <pane xSplit="2" ySplit="7" topLeftCell="F23" activePane="bottomRight" state="frozen"/>
      <selection activeCell="F15" sqref="F15"/>
      <selection pane="topRight" activeCell="F15" sqref="F15"/>
      <selection pane="bottomLeft" activeCell="F15" sqref="F15"/>
      <selection pane="bottomRight" activeCell="N30" sqref="N30"/>
    </sheetView>
  </sheetViews>
  <sheetFormatPr defaultRowHeight="14.25"/>
  <cols>
    <col min="1" max="1" width="9.140625" style="23"/>
    <col min="2" max="2" width="15.140625" style="23" customWidth="1"/>
    <col min="3" max="3" width="24.42578125" style="23" customWidth="1"/>
    <col min="4" max="7" width="18.140625" style="23" customWidth="1"/>
    <col min="8" max="9" width="15.5703125" style="23" customWidth="1"/>
    <col min="10" max="10" width="18.7109375" style="23" customWidth="1"/>
    <col min="11" max="11" width="15.5703125" style="23" customWidth="1"/>
    <col min="12" max="12" width="21" style="23" customWidth="1"/>
    <col min="13" max="14" width="20.140625" style="23" customWidth="1"/>
    <col min="15" max="252" width="9.140625" style="23"/>
    <col min="253" max="253" width="13.85546875" style="23" customWidth="1"/>
    <col min="254" max="254" width="24.42578125" style="23" customWidth="1"/>
    <col min="255" max="255" width="14.85546875" style="23" customWidth="1"/>
    <col min="256" max="256" width="16.28515625" style="23" customWidth="1"/>
    <col min="257" max="257" width="17.42578125" style="23" customWidth="1"/>
    <col min="258" max="259" width="15.5703125" style="23" customWidth="1"/>
    <col min="260" max="260" width="17.42578125" style="23" customWidth="1"/>
    <col min="261" max="261" width="18.85546875" style="23" customWidth="1"/>
    <col min="262" max="262" width="15.5703125" style="23" customWidth="1"/>
    <col min="263" max="265" width="20.140625" style="23" customWidth="1"/>
    <col min="266" max="266" width="11.42578125" style="23" customWidth="1"/>
    <col min="267" max="268" width="22.42578125" style="23" customWidth="1"/>
    <col min="269" max="269" width="26.28515625" style="23" customWidth="1"/>
    <col min="270" max="270" width="23.85546875" style="23" customWidth="1"/>
    <col min="271" max="508" width="9.140625" style="23"/>
    <col min="509" max="509" width="13.85546875" style="23" customWidth="1"/>
    <col min="510" max="510" width="24.42578125" style="23" customWidth="1"/>
    <col min="511" max="511" width="14.85546875" style="23" customWidth="1"/>
    <col min="512" max="512" width="16.28515625" style="23" customWidth="1"/>
    <col min="513" max="513" width="17.42578125" style="23" customWidth="1"/>
    <col min="514" max="515" width="15.5703125" style="23" customWidth="1"/>
    <col min="516" max="516" width="17.42578125" style="23" customWidth="1"/>
    <col min="517" max="517" width="18.85546875" style="23" customWidth="1"/>
    <col min="518" max="518" width="15.5703125" style="23" customWidth="1"/>
    <col min="519" max="521" width="20.140625" style="23" customWidth="1"/>
    <col min="522" max="522" width="11.42578125" style="23" customWidth="1"/>
    <col min="523" max="524" width="22.42578125" style="23" customWidth="1"/>
    <col min="525" max="525" width="26.28515625" style="23" customWidth="1"/>
    <col min="526" max="526" width="23.85546875" style="23" customWidth="1"/>
    <col min="527" max="764" width="9.140625" style="23"/>
    <col min="765" max="765" width="13.85546875" style="23" customWidth="1"/>
    <col min="766" max="766" width="24.42578125" style="23" customWidth="1"/>
    <col min="767" max="767" width="14.85546875" style="23" customWidth="1"/>
    <col min="768" max="768" width="16.28515625" style="23" customWidth="1"/>
    <col min="769" max="769" width="17.42578125" style="23" customWidth="1"/>
    <col min="770" max="771" width="15.5703125" style="23" customWidth="1"/>
    <col min="772" max="772" width="17.42578125" style="23" customWidth="1"/>
    <col min="773" max="773" width="18.85546875" style="23" customWidth="1"/>
    <col min="774" max="774" width="15.5703125" style="23" customWidth="1"/>
    <col min="775" max="777" width="20.140625" style="23" customWidth="1"/>
    <col min="778" max="778" width="11.42578125" style="23" customWidth="1"/>
    <col min="779" max="780" width="22.42578125" style="23" customWidth="1"/>
    <col min="781" max="781" width="26.28515625" style="23" customWidth="1"/>
    <col min="782" max="782" width="23.85546875" style="23" customWidth="1"/>
    <col min="783" max="1020" width="9.140625" style="23"/>
    <col min="1021" max="1021" width="13.85546875" style="23" customWidth="1"/>
    <col min="1022" max="1022" width="24.42578125" style="23" customWidth="1"/>
    <col min="1023" max="1023" width="14.85546875" style="23" customWidth="1"/>
    <col min="1024" max="1024" width="16.28515625" style="23" customWidth="1"/>
    <col min="1025" max="1025" width="17.42578125" style="23" customWidth="1"/>
    <col min="1026" max="1027" width="15.5703125" style="23" customWidth="1"/>
    <col min="1028" max="1028" width="17.42578125" style="23" customWidth="1"/>
    <col min="1029" max="1029" width="18.85546875" style="23" customWidth="1"/>
    <col min="1030" max="1030" width="15.5703125" style="23" customWidth="1"/>
    <col min="1031" max="1033" width="20.140625" style="23" customWidth="1"/>
    <col min="1034" max="1034" width="11.42578125" style="23" customWidth="1"/>
    <col min="1035" max="1036" width="22.42578125" style="23" customWidth="1"/>
    <col min="1037" max="1037" width="26.28515625" style="23" customWidth="1"/>
    <col min="1038" max="1038" width="23.85546875" style="23" customWidth="1"/>
    <col min="1039" max="1276" width="9.140625" style="23"/>
    <col min="1277" max="1277" width="13.85546875" style="23" customWidth="1"/>
    <col min="1278" max="1278" width="24.42578125" style="23" customWidth="1"/>
    <col min="1279" max="1279" width="14.85546875" style="23" customWidth="1"/>
    <col min="1280" max="1280" width="16.28515625" style="23" customWidth="1"/>
    <col min="1281" max="1281" width="17.42578125" style="23" customWidth="1"/>
    <col min="1282" max="1283" width="15.5703125" style="23" customWidth="1"/>
    <col min="1284" max="1284" width="17.42578125" style="23" customWidth="1"/>
    <col min="1285" max="1285" width="18.85546875" style="23" customWidth="1"/>
    <col min="1286" max="1286" width="15.5703125" style="23" customWidth="1"/>
    <col min="1287" max="1289" width="20.140625" style="23" customWidth="1"/>
    <col min="1290" max="1290" width="11.42578125" style="23" customWidth="1"/>
    <col min="1291" max="1292" width="22.42578125" style="23" customWidth="1"/>
    <col min="1293" max="1293" width="26.28515625" style="23" customWidth="1"/>
    <col min="1294" max="1294" width="23.85546875" style="23" customWidth="1"/>
    <col min="1295" max="1532" width="9.140625" style="23"/>
    <col min="1533" max="1533" width="13.85546875" style="23" customWidth="1"/>
    <col min="1534" max="1534" width="24.42578125" style="23" customWidth="1"/>
    <col min="1535" max="1535" width="14.85546875" style="23" customWidth="1"/>
    <col min="1536" max="1536" width="16.28515625" style="23" customWidth="1"/>
    <col min="1537" max="1537" width="17.42578125" style="23" customWidth="1"/>
    <col min="1538" max="1539" width="15.5703125" style="23" customWidth="1"/>
    <col min="1540" max="1540" width="17.42578125" style="23" customWidth="1"/>
    <col min="1541" max="1541" width="18.85546875" style="23" customWidth="1"/>
    <col min="1542" max="1542" width="15.5703125" style="23" customWidth="1"/>
    <col min="1543" max="1545" width="20.140625" style="23" customWidth="1"/>
    <col min="1546" max="1546" width="11.42578125" style="23" customWidth="1"/>
    <col min="1547" max="1548" width="22.42578125" style="23" customWidth="1"/>
    <col min="1549" max="1549" width="26.28515625" style="23" customWidth="1"/>
    <col min="1550" max="1550" width="23.85546875" style="23" customWidth="1"/>
    <col min="1551" max="1788" width="9.140625" style="23"/>
    <col min="1789" max="1789" width="13.85546875" style="23" customWidth="1"/>
    <col min="1790" max="1790" width="24.42578125" style="23" customWidth="1"/>
    <col min="1791" max="1791" width="14.85546875" style="23" customWidth="1"/>
    <col min="1792" max="1792" width="16.28515625" style="23" customWidth="1"/>
    <col min="1793" max="1793" width="17.42578125" style="23" customWidth="1"/>
    <col min="1794" max="1795" width="15.5703125" style="23" customWidth="1"/>
    <col min="1796" max="1796" width="17.42578125" style="23" customWidth="1"/>
    <col min="1797" max="1797" width="18.85546875" style="23" customWidth="1"/>
    <col min="1798" max="1798" width="15.5703125" style="23" customWidth="1"/>
    <col min="1799" max="1801" width="20.140625" style="23" customWidth="1"/>
    <col min="1802" max="1802" width="11.42578125" style="23" customWidth="1"/>
    <col min="1803" max="1804" width="22.42578125" style="23" customWidth="1"/>
    <col min="1805" max="1805" width="26.28515625" style="23" customWidth="1"/>
    <col min="1806" max="1806" width="23.85546875" style="23" customWidth="1"/>
    <col min="1807" max="2044" width="9.140625" style="23"/>
    <col min="2045" max="2045" width="13.85546875" style="23" customWidth="1"/>
    <col min="2046" max="2046" width="24.42578125" style="23" customWidth="1"/>
    <col min="2047" max="2047" width="14.85546875" style="23" customWidth="1"/>
    <col min="2048" max="2048" width="16.28515625" style="23" customWidth="1"/>
    <col min="2049" max="2049" width="17.42578125" style="23" customWidth="1"/>
    <col min="2050" max="2051" width="15.5703125" style="23" customWidth="1"/>
    <col min="2052" max="2052" width="17.42578125" style="23" customWidth="1"/>
    <col min="2053" max="2053" width="18.85546875" style="23" customWidth="1"/>
    <col min="2054" max="2054" width="15.5703125" style="23" customWidth="1"/>
    <col min="2055" max="2057" width="20.140625" style="23" customWidth="1"/>
    <col min="2058" max="2058" width="11.42578125" style="23" customWidth="1"/>
    <col min="2059" max="2060" width="22.42578125" style="23" customWidth="1"/>
    <col min="2061" max="2061" width="26.28515625" style="23" customWidth="1"/>
    <col min="2062" max="2062" width="23.85546875" style="23" customWidth="1"/>
    <col min="2063" max="2300" width="9.140625" style="23"/>
    <col min="2301" max="2301" width="13.85546875" style="23" customWidth="1"/>
    <col min="2302" max="2302" width="24.42578125" style="23" customWidth="1"/>
    <col min="2303" max="2303" width="14.85546875" style="23" customWidth="1"/>
    <col min="2304" max="2304" width="16.28515625" style="23" customWidth="1"/>
    <col min="2305" max="2305" width="17.42578125" style="23" customWidth="1"/>
    <col min="2306" max="2307" width="15.5703125" style="23" customWidth="1"/>
    <col min="2308" max="2308" width="17.42578125" style="23" customWidth="1"/>
    <col min="2309" max="2309" width="18.85546875" style="23" customWidth="1"/>
    <col min="2310" max="2310" width="15.5703125" style="23" customWidth="1"/>
    <col min="2311" max="2313" width="20.140625" style="23" customWidth="1"/>
    <col min="2314" max="2314" width="11.42578125" style="23" customWidth="1"/>
    <col min="2315" max="2316" width="22.42578125" style="23" customWidth="1"/>
    <col min="2317" max="2317" width="26.28515625" style="23" customWidth="1"/>
    <col min="2318" max="2318" width="23.85546875" style="23" customWidth="1"/>
    <col min="2319" max="2556" width="9.140625" style="23"/>
    <col min="2557" max="2557" width="13.85546875" style="23" customWidth="1"/>
    <col min="2558" max="2558" width="24.42578125" style="23" customWidth="1"/>
    <col min="2559" max="2559" width="14.85546875" style="23" customWidth="1"/>
    <col min="2560" max="2560" width="16.28515625" style="23" customWidth="1"/>
    <col min="2561" max="2561" width="17.42578125" style="23" customWidth="1"/>
    <col min="2562" max="2563" width="15.5703125" style="23" customWidth="1"/>
    <col min="2564" max="2564" width="17.42578125" style="23" customWidth="1"/>
    <col min="2565" max="2565" width="18.85546875" style="23" customWidth="1"/>
    <col min="2566" max="2566" width="15.5703125" style="23" customWidth="1"/>
    <col min="2567" max="2569" width="20.140625" style="23" customWidth="1"/>
    <col min="2570" max="2570" width="11.42578125" style="23" customWidth="1"/>
    <col min="2571" max="2572" width="22.42578125" style="23" customWidth="1"/>
    <col min="2573" max="2573" width="26.28515625" style="23" customWidth="1"/>
    <col min="2574" max="2574" width="23.85546875" style="23" customWidth="1"/>
    <col min="2575" max="2812" width="9.140625" style="23"/>
    <col min="2813" max="2813" width="13.85546875" style="23" customWidth="1"/>
    <col min="2814" max="2814" width="24.42578125" style="23" customWidth="1"/>
    <col min="2815" max="2815" width="14.85546875" style="23" customWidth="1"/>
    <col min="2816" max="2816" width="16.28515625" style="23" customWidth="1"/>
    <col min="2817" max="2817" width="17.42578125" style="23" customWidth="1"/>
    <col min="2818" max="2819" width="15.5703125" style="23" customWidth="1"/>
    <col min="2820" max="2820" width="17.42578125" style="23" customWidth="1"/>
    <col min="2821" max="2821" width="18.85546875" style="23" customWidth="1"/>
    <col min="2822" max="2822" width="15.5703125" style="23" customWidth="1"/>
    <col min="2823" max="2825" width="20.140625" style="23" customWidth="1"/>
    <col min="2826" max="2826" width="11.42578125" style="23" customWidth="1"/>
    <col min="2827" max="2828" width="22.42578125" style="23" customWidth="1"/>
    <col min="2829" max="2829" width="26.28515625" style="23" customWidth="1"/>
    <col min="2830" max="2830" width="23.85546875" style="23" customWidth="1"/>
    <col min="2831" max="3068" width="9.140625" style="23"/>
    <col min="3069" max="3069" width="13.85546875" style="23" customWidth="1"/>
    <col min="3070" max="3070" width="24.42578125" style="23" customWidth="1"/>
    <col min="3071" max="3071" width="14.85546875" style="23" customWidth="1"/>
    <col min="3072" max="3072" width="16.28515625" style="23" customWidth="1"/>
    <col min="3073" max="3073" width="17.42578125" style="23" customWidth="1"/>
    <col min="3074" max="3075" width="15.5703125" style="23" customWidth="1"/>
    <col min="3076" max="3076" width="17.42578125" style="23" customWidth="1"/>
    <col min="3077" max="3077" width="18.85546875" style="23" customWidth="1"/>
    <col min="3078" max="3078" width="15.5703125" style="23" customWidth="1"/>
    <col min="3079" max="3081" width="20.140625" style="23" customWidth="1"/>
    <col min="3082" max="3082" width="11.42578125" style="23" customWidth="1"/>
    <col min="3083" max="3084" width="22.42578125" style="23" customWidth="1"/>
    <col min="3085" max="3085" width="26.28515625" style="23" customWidth="1"/>
    <col min="3086" max="3086" width="23.85546875" style="23" customWidth="1"/>
    <col min="3087" max="3324" width="9.140625" style="23"/>
    <col min="3325" max="3325" width="13.85546875" style="23" customWidth="1"/>
    <col min="3326" max="3326" width="24.42578125" style="23" customWidth="1"/>
    <col min="3327" max="3327" width="14.85546875" style="23" customWidth="1"/>
    <col min="3328" max="3328" width="16.28515625" style="23" customWidth="1"/>
    <col min="3329" max="3329" width="17.42578125" style="23" customWidth="1"/>
    <col min="3330" max="3331" width="15.5703125" style="23" customWidth="1"/>
    <col min="3332" max="3332" width="17.42578125" style="23" customWidth="1"/>
    <col min="3333" max="3333" width="18.85546875" style="23" customWidth="1"/>
    <col min="3334" max="3334" width="15.5703125" style="23" customWidth="1"/>
    <col min="3335" max="3337" width="20.140625" style="23" customWidth="1"/>
    <col min="3338" max="3338" width="11.42578125" style="23" customWidth="1"/>
    <col min="3339" max="3340" width="22.42578125" style="23" customWidth="1"/>
    <col min="3341" max="3341" width="26.28515625" style="23" customWidth="1"/>
    <col min="3342" max="3342" width="23.85546875" style="23" customWidth="1"/>
    <col min="3343" max="3580" width="9.140625" style="23"/>
    <col min="3581" max="3581" width="13.85546875" style="23" customWidth="1"/>
    <col min="3582" max="3582" width="24.42578125" style="23" customWidth="1"/>
    <col min="3583" max="3583" width="14.85546875" style="23" customWidth="1"/>
    <col min="3584" max="3584" width="16.28515625" style="23" customWidth="1"/>
    <col min="3585" max="3585" width="17.42578125" style="23" customWidth="1"/>
    <col min="3586" max="3587" width="15.5703125" style="23" customWidth="1"/>
    <col min="3588" max="3588" width="17.42578125" style="23" customWidth="1"/>
    <col min="3589" max="3589" width="18.85546875" style="23" customWidth="1"/>
    <col min="3590" max="3590" width="15.5703125" style="23" customWidth="1"/>
    <col min="3591" max="3593" width="20.140625" style="23" customWidth="1"/>
    <col min="3594" max="3594" width="11.42578125" style="23" customWidth="1"/>
    <col min="3595" max="3596" width="22.42578125" style="23" customWidth="1"/>
    <col min="3597" max="3597" width="26.28515625" style="23" customWidth="1"/>
    <col min="3598" max="3598" width="23.85546875" style="23" customWidth="1"/>
    <col min="3599" max="3836" width="9.140625" style="23"/>
    <col min="3837" max="3837" width="13.85546875" style="23" customWidth="1"/>
    <col min="3838" max="3838" width="24.42578125" style="23" customWidth="1"/>
    <col min="3839" max="3839" width="14.85546875" style="23" customWidth="1"/>
    <col min="3840" max="3840" width="16.28515625" style="23" customWidth="1"/>
    <col min="3841" max="3841" width="17.42578125" style="23" customWidth="1"/>
    <col min="3842" max="3843" width="15.5703125" style="23" customWidth="1"/>
    <col min="3844" max="3844" width="17.42578125" style="23" customWidth="1"/>
    <col min="3845" max="3845" width="18.85546875" style="23" customWidth="1"/>
    <col min="3846" max="3846" width="15.5703125" style="23" customWidth="1"/>
    <col min="3847" max="3849" width="20.140625" style="23" customWidth="1"/>
    <col min="3850" max="3850" width="11.42578125" style="23" customWidth="1"/>
    <col min="3851" max="3852" width="22.42578125" style="23" customWidth="1"/>
    <col min="3853" max="3853" width="26.28515625" style="23" customWidth="1"/>
    <col min="3854" max="3854" width="23.85546875" style="23" customWidth="1"/>
    <col min="3855" max="4092" width="9.140625" style="23"/>
    <col min="4093" max="4093" width="13.85546875" style="23" customWidth="1"/>
    <col min="4094" max="4094" width="24.42578125" style="23" customWidth="1"/>
    <col min="4095" max="4095" width="14.85546875" style="23" customWidth="1"/>
    <col min="4096" max="4096" width="16.28515625" style="23" customWidth="1"/>
    <col min="4097" max="4097" width="17.42578125" style="23" customWidth="1"/>
    <col min="4098" max="4099" width="15.5703125" style="23" customWidth="1"/>
    <col min="4100" max="4100" width="17.42578125" style="23" customWidth="1"/>
    <col min="4101" max="4101" width="18.85546875" style="23" customWidth="1"/>
    <col min="4102" max="4102" width="15.5703125" style="23" customWidth="1"/>
    <col min="4103" max="4105" width="20.140625" style="23" customWidth="1"/>
    <col min="4106" max="4106" width="11.42578125" style="23" customWidth="1"/>
    <col min="4107" max="4108" width="22.42578125" style="23" customWidth="1"/>
    <col min="4109" max="4109" width="26.28515625" style="23" customWidth="1"/>
    <col min="4110" max="4110" width="23.85546875" style="23" customWidth="1"/>
    <col min="4111" max="4348" width="9.140625" style="23"/>
    <col min="4349" max="4349" width="13.85546875" style="23" customWidth="1"/>
    <col min="4350" max="4350" width="24.42578125" style="23" customWidth="1"/>
    <col min="4351" max="4351" width="14.85546875" style="23" customWidth="1"/>
    <col min="4352" max="4352" width="16.28515625" style="23" customWidth="1"/>
    <col min="4353" max="4353" width="17.42578125" style="23" customWidth="1"/>
    <col min="4354" max="4355" width="15.5703125" style="23" customWidth="1"/>
    <col min="4356" max="4356" width="17.42578125" style="23" customWidth="1"/>
    <col min="4357" max="4357" width="18.85546875" style="23" customWidth="1"/>
    <col min="4358" max="4358" width="15.5703125" style="23" customWidth="1"/>
    <col min="4359" max="4361" width="20.140625" style="23" customWidth="1"/>
    <col min="4362" max="4362" width="11.42578125" style="23" customWidth="1"/>
    <col min="4363" max="4364" width="22.42578125" style="23" customWidth="1"/>
    <col min="4365" max="4365" width="26.28515625" style="23" customWidth="1"/>
    <col min="4366" max="4366" width="23.85546875" style="23" customWidth="1"/>
    <col min="4367" max="4604" width="9.140625" style="23"/>
    <col min="4605" max="4605" width="13.85546875" style="23" customWidth="1"/>
    <col min="4606" max="4606" width="24.42578125" style="23" customWidth="1"/>
    <col min="4607" max="4607" width="14.85546875" style="23" customWidth="1"/>
    <col min="4608" max="4608" width="16.28515625" style="23" customWidth="1"/>
    <col min="4609" max="4609" width="17.42578125" style="23" customWidth="1"/>
    <col min="4610" max="4611" width="15.5703125" style="23" customWidth="1"/>
    <col min="4612" max="4612" width="17.42578125" style="23" customWidth="1"/>
    <col min="4613" max="4613" width="18.85546875" style="23" customWidth="1"/>
    <col min="4614" max="4614" width="15.5703125" style="23" customWidth="1"/>
    <col min="4615" max="4617" width="20.140625" style="23" customWidth="1"/>
    <col min="4618" max="4618" width="11.42578125" style="23" customWidth="1"/>
    <col min="4619" max="4620" width="22.42578125" style="23" customWidth="1"/>
    <col min="4621" max="4621" width="26.28515625" style="23" customWidth="1"/>
    <col min="4622" max="4622" width="23.85546875" style="23" customWidth="1"/>
    <col min="4623" max="4860" width="9.140625" style="23"/>
    <col min="4861" max="4861" width="13.85546875" style="23" customWidth="1"/>
    <col min="4862" max="4862" width="24.42578125" style="23" customWidth="1"/>
    <col min="4863" max="4863" width="14.85546875" style="23" customWidth="1"/>
    <col min="4864" max="4864" width="16.28515625" style="23" customWidth="1"/>
    <col min="4865" max="4865" width="17.42578125" style="23" customWidth="1"/>
    <col min="4866" max="4867" width="15.5703125" style="23" customWidth="1"/>
    <col min="4868" max="4868" width="17.42578125" style="23" customWidth="1"/>
    <col min="4869" max="4869" width="18.85546875" style="23" customWidth="1"/>
    <col min="4870" max="4870" width="15.5703125" style="23" customWidth="1"/>
    <col min="4871" max="4873" width="20.140625" style="23" customWidth="1"/>
    <col min="4874" max="4874" width="11.42578125" style="23" customWidth="1"/>
    <col min="4875" max="4876" width="22.42578125" style="23" customWidth="1"/>
    <col min="4877" max="4877" width="26.28515625" style="23" customWidth="1"/>
    <col min="4878" max="4878" width="23.85546875" style="23" customWidth="1"/>
    <col min="4879" max="5116" width="9.140625" style="23"/>
    <col min="5117" max="5117" width="13.85546875" style="23" customWidth="1"/>
    <col min="5118" max="5118" width="24.42578125" style="23" customWidth="1"/>
    <col min="5119" max="5119" width="14.85546875" style="23" customWidth="1"/>
    <col min="5120" max="5120" width="16.28515625" style="23" customWidth="1"/>
    <col min="5121" max="5121" width="17.42578125" style="23" customWidth="1"/>
    <col min="5122" max="5123" width="15.5703125" style="23" customWidth="1"/>
    <col min="5124" max="5124" width="17.42578125" style="23" customWidth="1"/>
    <col min="5125" max="5125" width="18.85546875" style="23" customWidth="1"/>
    <col min="5126" max="5126" width="15.5703125" style="23" customWidth="1"/>
    <col min="5127" max="5129" width="20.140625" style="23" customWidth="1"/>
    <col min="5130" max="5130" width="11.42578125" style="23" customWidth="1"/>
    <col min="5131" max="5132" width="22.42578125" style="23" customWidth="1"/>
    <col min="5133" max="5133" width="26.28515625" style="23" customWidth="1"/>
    <col min="5134" max="5134" width="23.85546875" style="23" customWidth="1"/>
    <col min="5135" max="5372" width="9.140625" style="23"/>
    <col min="5373" max="5373" width="13.85546875" style="23" customWidth="1"/>
    <col min="5374" max="5374" width="24.42578125" style="23" customWidth="1"/>
    <col min="5375" max="5375" width="14.85546875" style="23" customWidth="1"/>
    <col min="5376" max="5376" width="16.28515625" style="23" customWidth="1"/>
    <col min="5377" max="5377" width="17.42578125" style="23" customWidth="1"/>
    <col min="5378" max="5379" width="15.5703125" style="23" customWidth="1"/>
    <col min="5380" max="5380" width="17.42578125" style="23" customWidth="1"/>
    <col min="5381" max="5381" width="18.85546875" style="23" customWidth="1"/>
    <col min="5382" max="5382" width="15.5703125" style="23" customWidth="1"/>
    <col min="5383" max="5385" width="20.140625" style="23" customWidth="1"/>
    <col min="5386" max="5386" width="11.42578125" style="23" customWidth="1"/>
    <col min="5387" max="5388" width="22.42578125" style="23" customWidth="1"/>
    <col min="5389" max="5389" width="26.28515625" style="23" customWidth="1"/>
    <col min="5390" max="5390" width="23.85546875" style="23" customWidth="1"/>
    <col min="5391" max="5628" width="9.140625" style="23"/>
    <col min="5629" max="5629" width="13.85546875" style="23" customWidth="1"/>
    <col min="5630" max="5630" width="24.42578125" style="23" customWidth="1"/>
    <col min="5631" max="5631" width="14.85546875" style="23" customWidth="1"/>
    <col min="5632" max="5632" width="16.28515625" style="23" customWidth="1"/>
    <col min="5633" max="5633" width="17.42578125" style="23" customWidth="1"/>
    <col min="5634" max="5635" width="15.5703125" style="23" customWidth="1"/>
    <col min="5636" max="5636" width="17.42578125" style="23" customWidth="1"/>
    <col min="5637" max="5637" width="18.85546875" style="23" customWidth="1"/>
    <col min="5638" max="5638" width="15.5703125" style="23" customWidth="1"/>
    <col min="5639" max="5641" width="20.140625" style="23" customWidth="1"/>
    <col min="5642" max="5642" width="11.42578125" style="23" customWidth="1"/>
    <col min="5643" max="5644" width="22.42578125" style="23" customWidth="1"/>
    <col min="5645" max="5645" width="26.28515625" style="23" customWidth="1"/>
    <col min="5646" max="5646" width="23.85546875" style="23" customWidth="1"/>
    <col min="5647" max="5884" width="9.140625" style="23"/>
    <col min="5885" max="5885" width="13.85546875" style="23" customWidth="1"/>
    <col min="5886" max="5886" width="24.42578125" style="23" customWidth="1"/>
    <col min="5887" max="5887" width="14.85546875" style="23" customWidth="1"/>
    <col min="5888" max="5888" width="16.28515625" style="23" customWidth="1"/>
    <col min="5889" max="5889" width="17.42578125" style="23" customWidth="1"/>
    <col min="5890" max="5891" width="15.5703125" style="23" customWidth="1"/>
    <col min="5892" max="5892" width="17.42578125" style="23" customWidth="1"/>
    <col min="5893" max="5893" width="18.85546875" style="23" customWidth="1"/>
    <col min="5894" max="5894" width="15.5703125" style="23" customWidth="1"/>
    <col min="5895" max="5897" width="20.140625" style="23" customWidth="1"/>
    <col min="5898" max="5898" width="11.42578125" style="23" customWidth="1"/>
    <col min="5899" max="5900" width="22.42578125" style="23" customWidth="1"/>
    <col min="5901" max="5901" width="26.28515625" style="23" customWidth="1"/>
    <col min="5902" max="5902" width="23.85546875" style="23" customWidth="1"/>
    <col min="5903" max="6140" width="9.140625" style="23"/>
    <col min="6141" max="6141" width="13.85546875" style="23" customWidth="1"/>
    <col min="6142" max="6142" width="24.42578125" style="23" customWidth="1"/>
    <col min="6143" max="6143" width="14.85546875" style="23" customWidth="1"/>
    <col min="6144" max="6144" width="16.28515625" style="23" customWidth="1"/>
    <col min="6145" max="6145" width="17.42578125" style="23" customWidth="1"/>
    <col min="6146" max="6147" width="15.5703125" style="23" customWidth="1"/>
    <col min="6148" max="6148" width="17.42578125" style="23" customWidth="1"/>
    <col min="6149" max="6149" width="18.85546875" style="23" customWidth="1"/>
    <col min="6150" max="6150" width="15.5703125" style="23" customWidth="1"/>
    <col min="6151" max="6153" width="20.140625" style="23" customWidth="1"/>
    <col min="6154" max="6154" width="11.42578125" style="23" customWidth="1"/>
    <col min="6155" max="6156" width="22.42578125" style="23" customWidth="1"/>
    <col min="6157" max="6157" width="26.28515625" style="23" customWidth="1"/>
    <col min="6158" max="6158" width="23.85546875" style="23" customWidth="1"/>
    <col min="6159" max="6396" width="9.140625" style="23"/>
    <col min="6397" max="6397" width="13.85546875" style="23" customWidth="1"/>
    <col min="6398" max="6398" width="24.42578125" style="23" customWidth="1"/>
    <col min="6399" max="6399" width="14.85546875" style="23" customWidth="1"/>
    <col min="6400" max="6400" width="16.28515625" style="23" customWidth="1"/>
    <col min="6401" max="6401" width="17.42578125" style="23" customWidth="1"/>
    <col min="6402" max="6403" width="15.5703125" style="23" customWidth="1"/>
    <col min="6404" max="6404" width="17.42578125" style="23" customWidth="1"/>
    <col min="6405" max="6405" width="18.85546875" style="23" customWidth="1"/>
    <col min="6406" max="6406" width="15.5703125" style="23" customWidth="1"/>
    <col min="6407" max="6409" width="20.140625" style="23" customWidth="1"/>
    <col min="6410" max="6410" width="11.42578125" style="23" customWidth="1"/>
    <col min="6411" max="6412" width="22.42578125" style="23" customWidth="1"/>
    <col min="6413" max="6413" width="26.28515625" style="23" customWidth="1"/>
    <col min="6414" max="6414" width="23.85546875" style="23" customWidth="1"/>
    <col min="6415" max="6652" width="9.140625" style="23"/>
    <col min="6653" max="6653" width="13.85546875" style="23" customWidth="1"/>
    <col min="6654" max="6654" width="24.42578125" style="23" customWidth="1"/>
    <col min="6655" max="6655" width="14.85546875" style="23" customWidth="1"/>
    <col min="6656" max="6656" width="16.28515625" style="23" customWidth="1"/>
    <col min="6657" max="6657" width="17.42578125" style="23" customWidth="1"/>
    <col min="6658" max="6659" width="15.5703125" style="23" customWidth="1"/>
    <col min="6660" max="6660" width="17.42578125" style="23" customWidth="1"/>
    <col min="6661" max="6661" width="18.85546875" style="23" customWidth="1"/>
    <col min="6662" max="6662" width="15.5703125" style="23" customWidth="1"/>
    <col min="6663" max="6665" width="20.140625" style="23" customWidth="1"/>
    <col min="6666" max="6666" width="11.42578125" style="23" customWidth="1"/>
    <col min="6667" max="6668" width="22.42578125" style="23" customWidth="1"/>
    <col min="6669" max="6669" width="26.28515625" style="23" customWidth="1"/>
    <col min="6670" max="6670" width="23.85546875" style="23" customWidth="1"/>
    <col min="6671" max="6908" width="9.140625" style="23"/>
    <col min="6909" max="6909" width="13.85546875" style="23" customWidth="1"/>
    <col min="6910" max="6910" width="24.42578125" style="23" customWidth="1"/>
    <col min="6911" max="6911" width="14.85546875" style="23" customWidth="1"/>
    <col min="6912" max="6912" width="16.28515625" style="23" customWidth="1"/>
    <col min="6913" max="6913" width="17.42578125" style="23" customWidth="1"/>
    <col min="6914" max="6915" width="15.5703125" style="23" customWidth="1"/>
    <col min="6916" max="6916" width="17.42578125" style="23" customWidth="1"/>
    <col min="6917" max="6917" width="18.85546875" style="23" customWidth="1"/>
    <col min="6918" max="6918" width="15.5703125" style="23" customWidth="1"/>
    <col min="6919" max="6921" width="20.140625" style="23" customWidth="1"/>
    <col min="6922" max="6922" width="11.42578125" style="23" customWidth="1"/>
    <col min="6923" max="6924" width="22.42578125" style="23" customWidth="1"/>
    <col min="6925" max="6925" width="26.28515625" style="23" customWidth="1"/>
    <col min="6926" max="6926" width="23.85546875" style="23" customWidth="1"/>
    <col min="6927" max="7164" width="9.140625" style="23"/>
    <col min="7165" max="7165" width="13.85546875" style="23" customWidth="1"/>
    <col min="7166" max="7166" width="24.42578125" style="23" customWidth="1"/>
    <col min="7167" max="7167" width="14.85546875" style="23" customWidth="1"/>
    <col min="7168" max="7168" width="16.28515625" style="23" customWidth="1"/>
    <col min="7169" max="7169" width="17.42578125" style="23" customWidth="1"/>
    <col min="7170" max="7171" width="15.5703125" style="23" customWidth="1"/>
    <col min="7172" max="7172" width="17.42578125" style="23" customWidth="1"/>
    <col min="7173" max="7173" width="18.85546875" style="23" customWidth="1"/>
    <col min="7174" max="7174" width="15.5703125" style="23" customWidth="1"/>
    <col min="7175" max="7177" width="20.140625" style="23" customWidth="1"/>
    <col min="7178" max="7178" width="11.42578125" style="23" customWidth="1"/>
    <col min="7179" max="7180" width="22.42578125" style="23" customWidth="1"/>
    <col min="7181" max="7181" width="26.28515625" style="23" customWidth="1"/>
    <col min="7182" max="7182" width="23.85546875" style="23" customWidth="1"/>
    <col min="7183" max="7420" width="9.140625" style="23"/>
    <col min="7421" max="7421" width="13.85546875" style="23" customWidth="1"/>
    <col min="7422" max="7422" width="24.42578125" style="23" customWidth="1"/>
    <col min="7423" max="7423" width="14.85546875" style="23" customWidth="1"/>
    <col min="7424" max="7424" width="16.28515625" style="23" customWidth="1"/>
    <col min="7425" max="7425" width="17.42578125" style="23" customWidth="1"/>
    <col min="7426" max="7427" width="15.5703125" style="23" customWidth="1"/>
    <col min="7428" max="7428" width="17.42578125" style="23" customWidth="1"/>
    <col min="7429" max="7429" width="18.85546875" style="23" customWidth="1"/>
    <col min="7430" max="7430" width="15.5703125" style="23" customWidth="1"/>
    <col min="7431" max="7433" width="20.140625" style="23" customWidth="1"/>
    <col min="7434" max="7434" width="11.42578125" style="23" customWidth="1"/>
    <col min="7435" max="7436" width="22.42578125" style="23" customWidth="1"/>
    <col min="7437" max="7437" width="26.28515625" style="23" customWidth="1"/>
    <col min="7438" max="7438" width="23.85546875" style="23" customWidth="1"/>
    <col min="7439" max="7676" width="9.140625" style="23"/>
    <col min="7677" max="7677" width="13.85546875" style="23" customWidth="1"/>
    <col min="7678" max="7678" width="24.42578125" style="23" customWidth="1"/>
    <col min="7679" max="7679" width="14.85546875" style="23" customWidth="1"/>
    <col min="7680" max="7680" width="16.28515625" style="23" customWidth="1"/>
    <col min="7681" max="7681" width="17.42578125" style="23" customWidth="1"/>
    <col min="7682" max="7683" width="15.5703125" style="23" customWidth="1"/>
    <col min="7684" max="7684" width="17.42578125" style="23" customWidth="1"/>
    <col min="7685" max="7685" width="18.85546875" style="23" customWidth="1"/>
    <col min="7686" max="7686" width="15.5703125" style="23" customWidth="1"/>
    <col min="7687" max="7689" width="20.140625" style="23" customWidth="1"/>
    <col min="7690" max="7690" width="11.42578125" style="23" customWidth="1"/>
    <col min="7691" max="7692" width="22.42578125" style="23" customWidth="1"/>
    <col min="7693" max="7693" width="26.28515625" style="23" customWidth="1"/>
    <col min="7694" max="7694" width="23.85546875" style="23" customWidth="1"/>
    <col min="7695" max="7932" width="9.140625" style="23"/>
    <col min="7933" max="7933" width="13.85546875" style="23" customWidth="1"/>
    <col min="7934" max="7934" width="24.42578125" style="23" customWidth="1"/>
    <col min="7935" max="7935" width="14.85546875" style="23" customWidth="1"/>
    <col min="7936" max="7936" width="16.28515625" style="23" customWidth="1"/>
    <col min="7937" max="7937" width="17.42578125" style="23" customWidth="1"/>
    <col min="7938" max="7939" width="15.5703125" style="23" customWidth="1"/>
    <col min="7940" max="7940" width="17.42578125" style="23" customWidth="1"/>
    <col min="7941" max="7941" width="18.85546875" style="23" customWidth="1"/>
    <col min="7942" max="7942" width="15.5703125" style="23" customWidth="1"/>
    <col min="7943" max="7945" width="20.140625" style="23" customWidth="1"/>
    <col min="7946" max="7946" width="11.42578125" style="23" customWidth="1"/>
    <col min="7947" max="7948" width="22.42578125" style="23" customWidth="1"/>
    <col min="7949" max="7949" width="26.28515625" style="23" customWidth="1"/>
    <col min="7950" max="7950" width="23.85546875" style="23" customWidth="1"/>
    <col min="7951" max="8188" width="9.140625" style="23"/>
    <col min="8189" max="8189" width="13.85546875" style="23" customWidth="1"/>
    <col min="8190" max="8190" width="24.42578125" style="23" customWidth="1"/>
    <col min="8191" max="8191" width="14.85546875" style="23" customWidth="1"/>
    <col min="8192" max="8192" width="16.28515625" style="23" customWidth="1"/>
    <col min="8193" max="8193" width="17.42578125" style="23" customWidth="1"/>
    <col min="8194" max="8195" width="15.5703125" style="23" customWidth="1"/>
    <col min="8196" max="8196" width="17.42578125" style="23" customWidth="1"/>
    <col min="8197" max="8197" width="18.85546875" style="23" customWidth="1"/>
    <col min="8198" max="8198" width="15.5703125" style="23" customWidth="1"/>
    <col min="8199" max="8201" width="20.140625" style="23" customWidth="1"/>
    <col min="8202" max="8202" width="11.42578125" style="23" customWidth="1"/>
    <col min="8203" max="8204" width="22.42578125" style="23" customWidth="1"/>
    <col min="8205" max="8205" width="26.28515625" style="23" customWidth="1"/>
    <col min="8206" max="8206" width="23.85546875" style="23" customWidth="1"/>
    <col min="8207" max="8444" width="9.140625" style="23"/>
    <col min="8445" max="8445" width="13.85546875" style="23" customWidth="1"/>
    <col min="8446" max="8446" width="24.42578125" style="23" customWidth="1"/>
    <col min="8447" max="8447" width="14.85546875" style="23" customWidth="1"/>
    <col min="8448" max="8448" width="16.28515625" style="23" customWidth="1"/>
    <col min="8449" max="8449" width="17.42578125" style="23" customWidth="1"/>
    <col min="8450" max="8451" width="15.5703125" style="23" customWidth="1"/>
    <col min="8452" max="8452" width="17.42578125" style="23" customWidth="1"/>
    <col min="8453" max="8453" width="18.85546875" style="23" customWidth="1"/>
    <col min="8454" max="8454" width="15.5703125" style="23" customWidth="1"/>
    <col min="8455" max="8457" width="20.140625" style="23" customWidth="1"/>
    <col min="8458" max="8458" width="11.42578125" style="23" customWidth="1"/>
    <col min="8459" max="8460" width="22.42578125" style="23" customWidth="1"/>
    <col min="8461" max="8461" width="26.28515625" style="23" customWidth="1"/>
    <col min="8462" max="8462" width="23.85546875" style="23" customWidth="1"/>
    <col min="8463" max="8700" width="9.140625" style="23"/>
    <col min="8701" max="8701" width="13.85546875" style="23" customWidth="1"/>
    <col min="8702" max="8702" width="24.42578125" style="23" customWidth="1"/>
    <col min="8703" max="8703" width="14.85546875" style="23" customWidth="1"/>
    <col min="8704" max="8704" width="16.28515625" style="23" customWidth="1"/>
    <col min="8705" max="8705" width="17.42578125" style="23" customWidth="1"/>
    <col min="8706" max="8707" width="15.5703125" style="23" customWidth="1"/>
    <col min="8708" max="8708" width="17.42578125" style="23" customWidth="1"/>
    <col min="8709" max="8709" width="18.85546875" style="23" customWidth="1"/>
    <col min="8710" max="8710" width="15.5703125" style="23" customWidth="1"/>
    <col min="8711" max="8713" width="20.140625" style="23" customWidth="1"/>
    <col min="8714" max="8714" width="11.42578125" style="23" customWidth="1"/>
    <col min="8715" max="8716" width="22.42578125" style="23" customWidth="1"/>
    <col min="8717" max="8717" width="26.28515625" style="23" customWidth="1"/>
    <col min="8718" max="8718" width="23.85546875" style="23" customWidth="1"/>
    <col min="8719" max="8956" width="9.140625" style="23"/>
    <col min="8957" max="8957" width="13.85546875" style="23" customWidth="1"/>
    <col min="8958" max="8958" width="24.42578125" style="23" customWidth="1"/>
    <col min="8959" max="8959" width="14.85546875" style="23" customWidth="1"/>
    <col min="8960" max="8960" width="16.28515625" style="23" customWidth="1"/>
    <col min="8961" max="8961" width="17.42578125" style="23" customWidth="1"/>
    <col min="8962" max="8963" width="15.5703125" style="23" customWidth="1"/>
    <col min="8964" max="8964" width="17.42578125" style="23" customWidth="1"/>
    <col min="8965" max="8965" width="18.85546875" style="23" customWidth="1"/>
    <col min="8966" max="8966" width="15.5703125" style="23" customWidth="1"/>
    <col min="8967" max="8969" width="20.140625" style="23" customWidth="1"/>
    <col min="8970" max="8970" width="11.42578125" style="23" customWidth="1"/>
    <col min="8971" max="8972" width="22.42578125" style="23" customWidth="1"/>
    <col min="8973" max="8973" width="26.28515625" style="23" customWidth="1"/>
    <col min="8974" max="8974" width="23.85546875" style="23" customWidth="1"/>
    <col min="8975" max="9212" width="9.140625" style="23"/>
    <col min="9213" max="9213" width="13.85546875" style="23" customWidth="1"/>
    <col min="9214" max="9214" width="24.42578125" style="23" customWidth="1"/>
    <col min="9215" max="9215" width="14.85546875" style="23" customWidth="1"/>
    <col min="9216" max="9216" width="16.28515625" style="23" customWidth="1"/>
    <col min="9217" max="9217" width="17.42578125" style="23" customWidth="1"/>
    <col min="9218" max="9219" width="15.5703125" style="23" customWidth="1"/>
    <col min="9220" max="9220" width="17.42578125" style="23" customWidth="1"/>
    <col min="9221" max="9221" width="18.85546875" style="23" customWidth="1"/>
    <col min="9222" max="9222" width="15.5703125" style="23" customWidth="1"/>
    <col min="9223" max="9225" width="20.140625" style="23" customWidth="1"/>
    <col min="9226" max="9226" width="11.42578125" style="23" customWidth="1"/>
    <col min="9227" max="9228" width="22.42578125" style="23" customWidth="1"/>
    <col min="9229" max="9229" width="26.28515625" style="23" customWidth="1"/>
    <col min="9230" max="9230" width="23.85546875" style="23" customWidth="1"/>
    <col min="9231" max="9468" width="9.140625" style="23"/>
    <col min="9469" max="9469" width="13.85546875" style="23" customWidth="1"/>
    <col min="9470" max="9470" width="24.42578125" style="23" customWidth="1"/>
    <col min="9471" max="9471" width="14.85546875" style="23" customWidth="1"/>
    <col min="9472" max="9472" width="16.28515625" style="23" customWidth="1"/>
    <col min="9473" max="9473" width="17.42578125" style="23" customWidth="1"/>
    <col min="9474" max="9475" width="15.5703125" style="23" customWidth="1"/>
    <col min="9476" max="9476" width="17.42578125" style="23" customWidth="1"/>
    <col min="9477" max="9477" width="18.85546875" style="23" customWidth="1"/>
    <col min="9478" max="9478" width="15.5703125" style="23" customWidth="1"/>
    <col min="9479" max="9481" width="20.140625" style="23" customWidth="1"/>
    <col min="9482" max="9482" width="11.42578125" style="23" customWidth="1"/>
    <col min="9483" max="9484" width="22.42578125" style="23" customWidth="1"/>
    <col min="9485" max="9485" width="26.28515625" style="23" customWidth="1"/>
    <col min="9486" max="9486" width="23.85546875" style="23" customWidth="1"/>
    <col min="9487" max="9724" width="9.140625" style="23"/>
    <col min="9725" max="9725" width="13.85546875" style="23" customWidth="1"/>
    <col min="9726" max="9726" width="24.42578125" style="23" customWidth="1"/>
    <col min="9727" max="9727" width="14.85546875" style="23" customWidth="1"/>
    <col min="9728" max="9728" width="16.28515625" style="23" customWidth="1"/>
    <col min="9729" max="9729" width="17.42578125" style="23" customWidth="1"/>
    <col min="9730" max="9731" width="15.5703125" style="23" customWidth="1"/>
    <col min="9732" max="9732" width="17.42578125" style="23" customWidth="1"/>
    <col min="9733" max="9733" width="18.85546875" style="23" customWidth="1"/>
    <col min="9734" max="9734" width="15.5703125" style="23" customWidth="1"/>
    <col min="9735" max="9737" width="20.140625" style="23" customWidth="1"/>
    <col min="9738" max="9738" width="11.42578125" style="23" customWidth="1"/>
    <col min="9739" max="9740" width="22.42578125" style="23" customWidth="1"/>
    <col min="9741" max="9741" width="26.28515625" style="23" customWidth="1"/>
    <col min="9742" max="9742" width="23.85546875" style="23" customWidth="1"/>
    <col min="9743" max="9980" width="9.140625" style="23"/>
    <col min="9981" max="9981" width="13.85546875" style="23" customWidth="1"/>
    <col min="9982" max="9982" width="24.42578125" style="23" customWidth="1"/>
    <col min="9983" max="9983" width="14.85546875" style="23" customWidth="1"/>
    <col min="9984" max="9984" width="16.28515625" style="23" customWidth="1"/>
    <col min="9985" max="9985" width="17.42578125" style="23" customWidth="1"/>
    <col min="9986" max="9987" width="15.5703125" style="23" customWidth="1"/>
    <col min="9988" max="9988" width="17.42578125" style="23" customWidth="1"/>
    <col min="9989" max="9989" width="18.85546875" style="23" customWidth="1"/>
    <col min="9990" max="9990" width="15.5703125" style="23" customWidth="1"/>
    <col min="9991" max="9993" width="20.140625" style="23" customWidth="1"/>
    <col min="9994" max="9994" width="11.42578125" style="23" customWidth="1"/>
    <col min="9995" max="9996" width="22.42578125" style="23" customWidth="1"/>
    <col min="9997" max="9997" width="26.28515625" style="23" customWidth="1"/>
    <col min="9998" max="9998" width="23.85546875" style="23" customWidth="1"/>
    <col min="9999" max="10236" width="9.140625" style="23"/>
    <col min="10237" max="10237" width="13.85546875" style="23" customWidth="1"/>
    <col min="10238" max="10238" width="24.42578125" style="23" customWidth="1"/>
    <col min="10239" max="10239" width="14.85546875" style="23" customWidth="1"/>
    <col min="10240" max="10240" width="16.28515625" style="23" customWidth="1"/>
    <col min="10241" max="10241" width="17.42578125" style="23" customWidth="1"/>
    <col min="10242" max="10243" width="15.5703125" style="23" customWidth="1"/>
    <col min="10244" max="10244" width="17.42578125" style="23" customWidth="1"/>
    <col min="10245" max="10245" width="18.85546875" style="23" customWidth="1"/>
    <col min="10246" max="10246" width="15.5703125" style="23" customWidth="1"/>
    <col min="10247" max="10249" width="20.140625" style="23" customWidth="1"/>
    <col min="10250" max="10250" width="11.42578125" style="23" customWidth="1"/>
    <col min="10251" max="10252" width="22.42578125" style="23" customWidth="1"/>
    <col min="10253" max="10253" width="26.28515625" style="23" customWidth="1"/>
    <col min="10254" max="10254" width="23.85546875" style="23" customWidth="1"/>
    <col min="10255" max="10492" width="9.140625" style="23"/>
    <col min="10493" max="10493" width="13.85546875" style="23" customWidth="1"/>
    <col min="10494" max="10494" width="24.42578125" style="23" customWidth="1"/>
    <col min="10495" max="10495" width="14.85546875" style="23" customWidth="1"/>
    <col min="10496" max="10496" width="16.28515625" style="23" customWidth="1"/>
    <col min="10497" max="10497" width="17.42578125" style="23" customWidth="1"/>
    <col min="10498" max="10499" width="15.5703125" style="23" customWidth="1"/>
    <col min="10500" max="10500" width="17.42578125" style="23" customWidth="1"/>
    <col min="10501" max="10501" width="18.85546875" style="23" customWidth="1"/>
    <col min="10502" max="10502" width="15.5703125" style="23" customWidth="1"/>
    <col min="10503" max="10505" width="20.140625" style="23" customWidth="1"/>
    <col min="10506" max="10506" width="11.42578125" style="23" customWidth="1"/>
    <col min="10507" max="10508" width="22.42578125" style="23" customWidth="1"/>
    <col min="10509" max="10509" width="26.28515625" style="23" customWidth="1"/>
    <col min="10510" max="10510" width="23.85546875" style="23" customWidth="1"/>
    <col min="10511" max="10748" width="9.140625" style="23"/>
    <col min="10749" max="10749" width="13.85546875" style="23" customWidth="1"/>
    <col min="10750" max="10750" width="24.42578125" style="23" customWidth="1"/>
    <col min="10751" max="10751" width="14.85546875" style="23" customWidth="1"/>
    <col min="10752" max="10752" width="16.28515625" style="23" customWidth="1"/>
    <col min="10753" max="10753" width="17.42578125" style="23" customWidth="1"/>
    <col min="10754" max="10755" width="15.5703125" style="23" customWidth="1"/>
    <col min="10756" max="10756" width="17.42578125" style="23" customWidth="1"/>
    <col min="10757" max="10757" width="18.85546875" style="23" customWidth="1"/>
    <col min="10758" max="10758" width="15.5703125" style="23" customWidth="1"/>
    <col min="10759" max="10761" width="20.140625" style="23" customWidth="1"/>
    <col min="10762" max="10762" width="11.42578125" style="23" customWidth="1"/>
    <col min="10763" max="10764" width="22.42578125" style="23" customWidth="1"/>
    <col min="10765" max="10765" width="26.28515625" style="23" customWidth="1"/>
    <col min="10766" max="10766" width="23.85546875" style="23" customWidth="1"/>
    <col min="10767" max="11004" width="9.140625" style="23"/>
    <col min="11005" max="11005" width="13.85546875" style="23" customWidth="1"/>
    <col min="11006" max="11006" width="24.42578125" style="23" customWidth="1"/>
    <col min="11007" max="11007" width="14.85546875" style="23" customWidth="1"/>
    <col min="11008" max="11008" width="16.28515625" style="23" customWidth="1"/>
    <col min="11009" max="11009" width="17.42578125" style="23" customWidth="1"/>
    <col min="11010" max="11011" width="15.5703125" style="23" customWidth="1"/>
    <col min="11012" max="11012" width="17.42578125" style="23" customWidth="1"/>
    <col min="11013" max="11013" width="18.85546875" style="23" customWidth="1"/>
    <col min="11014" max="11014" width="15.5703125" style="23" customWidth="1"/>
    <col min="11015" max="11017" width="20.140625" style="23" customWidth="1"/>
    <col min="11018" max="11018" width="11.42578125" style="23" customWidth="1"/>
    <col min="11019" max="11020" width="22.42578125" style="23" customWidth="1"/>
    <col min="11021" max="11021" width="26.28515625" style="23" customWidth="1"/>
    <col min="11022" max="11022" width="23.85546875" style="23" customWidth="1"/>
    <col min="11023" max="11260" width="9.140625" style="23"/>
    <col min="11261" max="11261" width="13.85546875" style="23" customWidth="1"/>
    <col min="11262" max="11262" width="24.42578125" style="23" customWidth="1"/>
    <col min="11263" max="11263" width="14.85546875" style="23" customWidth="1"/>
    <col min="11264" max="11264" width="16.28515625" style="23" customWidth="1"/>
    <col min="11265" max="11265" width="17.42578125" style="23" customWidth="1"/>
    <col min="11266" max="11267" width="15.5703125" style="23" customWidth="1"/>
    <col min="11268" max="11268" width="17.42578125" style="23" customWidth="1"/>
    <col min="11269" max="11269" width="18.85546875" style="23" customWidth="1"/>
    <col min="11270" max="11270" width="15.5703125" style="23" customWidth="1"/>
    <col min="11271" max="11273" width="20.140625" style="23" customWidth="1"/>
    <col min="11274" max="11274" width="11.42578125" style="23" customWidth="1"/>
    <col min="11275" max="11276" width="22.42578125" style="23" customWidth="1"/>
    <col min="11277" max="11277" width="26.28515625" style="23" customWidth="1"/>
    <col min="11278" max="11278" width="23.85546875" style="23" customWidth="1"/>
    <col min="11279" max="11516" width="9.140625" style="23"/>
    <col min="11517" max="11517" width="13.85546875" style="23" customWidth="1"/>
    <col min="11518" max="11518" width="24.42578125" style="23" customWidth="1"/>
    <col min="11519" max="11519" width="14.85546875" style="23" customWidth="1"/>
    <col min="11520" max="11520" width="16.28515625" style="23" customWidth="1"/>
    <col min="11521" max="11521" width="17.42578125" style="23" customWidth="1"/>
    <col min="11522" max="11523" width="15.5703125" style="23" customWidth="1"/>
    <col min="11524" max="11524" width="17.42578125" style="23" customWidth="1"/>
    <col min="11525" max="11525" width="18.85546875" style="23" customWidth="1"/>
    <col min="11526" max="11526" width="15.5703125" style="23" customWidth="1"/>
    <col min="11527" max="11529" width="20.140625" style="23" customWidth="1"/>
    <col min="11530" max="11530" width="11.42578125" style="23" customWidth="1"/>
    <col min="11531" max="11532" width="22.42578125" style="23" customWidth="1"/>
    <col min="11533" max="11533" width="26.28515625" style="23" customWidth="1"/>
    <col min="11534" max="11534" width="23.85546875" style="23" customWidth="1"/>
    <col min="11535" max="11772" width="9.140625" style="23"/>
    <col min="11773" max="11773" width="13.85546875" style="23" customWidth="1"/>
    <col min="11774" max="11774" width="24.42578125" style="23" customWidth="1"/>
    <col min="11775" max="11775" width="14.85546875" style="23" customWidth="1"/>
    <col min="11776" max="11776" width="16.28515625" style="23" customWidth="1"/>
    <col min="11777" max="11777" width="17.42578125" style="23" customWidth="1"/>
    <col min="11778" max="11779" width="15.5703125" style="23" customWidth="1"/>
    <col min="11780" max="11780" width="17.42578125" style="23" customWidth="1"/>
    <col min="11781" max="11781" width="18.85546875" style="23" customWidth="1"/>
    <col min="11782" max="11782" width="15.5703125" style="23" customWidth="1"/>
    <col min="11783" max="11785" width="20.140625" style="23" customWidth="1"/>
    <col min="11786" max="11786" width="11.42578125" style="23" customWidth="1"/>
    <col min="11787" max="11788" width="22.42578125" style="23" customWidth="1"/>
    <col min="11789" max="11789" width="26.28515625" style="23" customWidth="1"/>
    <col min="11790" max="11790" width="23.85546875" style="23" customWidth="1"/>
    <col min="11791" max="12028" width="9.140625" style="23"/>
    <col min="12029" max="12029" width="13.85546875" style="23" customWidth="1"/>
    <col min="12030" max="12030" width="24.42578125" style="23" customWidth="1"/>
    <col min="12031" max="12031" width="14.85546875" style="23" customWidth="1"/>
    <col min="12032" max="12032" width="16.28515625" style="23" customWidth="1"/>
    <col min="12033" max="12033" width="17.42578125" style="23" customWidth="1"/>
    <col min="12034" max="12035" width="15.5703125" style="23" customWidth="1"/>
    <col min="12036" max="12036" width="17.42578125" style="23" customWidth="1"/>
    <col min="12037" max="12037" width="18.85546875" style="23" customWidth="1"/>
    <col min="12038" max="12038" width="15.5703125" style="23" customWidth="1"/>
    <col min="12039" max="12041" width="20.140625" style="23" customWidth="1"/>
    <col min="12042" max="12042" width="11.42578125" style="23" customWidth="1"/>
    <col min="12043" max="12044" width="22.42578125" style="23" customWidth="1"/>
    <col min="12045" max="12045" width="26.28515625" style="23" customWidth="1"/>
    <col min="12046" max="12046" width="23.85546875" style="23" customWidth="1"/>
    <col min="12047" max="12284" width="9.140625" style="23"/>
    <col min="12285" max="12285" width="13.85546875" style="23" customWidth="1"/>
    <col min="12286" max="12286" width="24.42578125" style="23" customWidth="1"/>
    <col min="12287" max="12287" width="14.85546875" style="23" customWidth="1"/>
    <col min="12288" max="12288" width="16.28515625" style="23" customWidth="1"/>
    <col min="12289" max="12289" width="17.42578125" style="23" customWidth="1"/>
    <col min="12290" max="12291" width="15.5703125" style="23" customWidth="1"/>
    <col min="12292" max="12292" width="17.42578125" style="23" customWidth="1"/>
    <col min="12293" max="12293" width="18.85546875" style="23" customWidth="1"/>
    <col min="12294" max="12294" width="15.5703125" style="23" customWidth="1"/>
    <col min="12295" max="12297" width="20.140625" style="23" customWidth="1"/>
    <col min="12298" max="12298" width="11.42578125" style="23" customWidth="1"/>
    <col min="12299" max="12300" width="22.42578125" style="23" customWidth="1"/>
    <col min="12301" max="12301" width="26.28515625" style="23" customWidth="1"/>
    <col min="12302" max="12302" width="23.85546875" style="23" customWidth="1"/>
    <col min="12303" max="12540" width="9.140625" style="23"/>
    <col min="12541" max="12541" width="13.85546875" style="23" customWidth="1"/>
    <col min="12542" max="12542" width="24.42578125" style="23" customWidth="1"/>
    <col min="12543" max="12543" width="14.85546875" style="23" customWidth="1"/>
    <col min="12544" max="12544" width="16.28515625" style="23" customWidth="1"/>
    <col min="12545" max="12545" width="17.42578125" style="23" customWidth="1"/>
    <col min="12546" max="12547" width="15.5703125" style="23" customWidth="1"/>
    <col min="12548" max="12548" width="17.42578125" style="23" customWidth="1"/>
    <col min="12549" max="12549" width="18.85546875" style="23" customWidth="1"/>
    <col min="12550" max="12550" width="15.5703125" style="23" customWidth="1"/>
    <col min="12551" max="12553" width="20.140625" style="23" customWidth="1"/>
    <col min="12554" max="12554" width="11.42578125" style="23" customWidth="1"/>
    <col min="12555" max="12556" width="22.42578125" style="23" customWidth="1"/>
    <col min="12557" max="12557" width="26.28515625" style="23" customWidth="1"/>
    <col min="12558" max="12558" width="23.85546875" style="23" customWidth="1"/>
    <col min="12559" max="12796" width="9.140625" style="23"/>
    <col min="12797" max="12797" width="13.85546875" style="23" customWidth="1"/>
    <col min="12798" max="12798" width="24.42578125" style="23" customWidth="1"/>
    <col min="12799" max="12799" width="14.85546875" style="23" customWidth="1"/>
    <col min="12800" max="12800" width="16.28515625" style="23" customWidth="1"/>
    <col min="12801" max="12801" width="17.42578125" style="23" customWidth="1"/>
    <col min="12802" max="12803" width="15.5703125" style="23" customWidth="1"/>
    <col min="12804" max="12804" width="17.42578125" style="23" customWidth="1"/>
    <col min="12805" max="12805" width="18.85546875" style="23" customWidth="1"/>
    <col min="12806" max="12806" width="15.5703125" style="23" customWidth="1"/>
    <col min="12807" max="12809" width="20.140625" style="23" customWidth="1"/>
    <col min="12810" max="12810" width="11.42578125" style="23" customWidth="1"/>
    <col min="12811" max="12812" width="22.42578125" style="23" customWidth="1"/>
    <col min="12813" max="12813" width="26.28515625" style="23" customWidth="1"/>
    <col min="12814" max="12814" width="23.85546875" style="23" customWidth="1"/>
    <col min="12815" max="13052" width="9.140625" style="23"/>
    <col min="13053" max="13053" width="13.85546875" style="23" customWidth="1"/>
    <col min="13054" max="13054" width="24.42578125" style="23" customWidth="1"/>
    <col min="13055" max="13055" width="14.85546875" style="23" customWidth="1"/>
    <col min="13056" max="13056" width="16.28515625" style="23" customWidth="1"/>
    <col min="13057" max="13057" width="17.42578125" style="23" customWidth="1"/>
    <col min="13058" max="13059" width="15.5703125" style="23" customWidth="1"/>
    <col min="13060" max="13060" width="17.42578125" style="23" customWidth="1"/>
    <col min="13061" max="13061" width="18.85546875" style="23" customWidth="1"/>
    <col min="13062" max="13062" width="15.5703125" style="23" customWidth="1"/>
    <col min="13063" max="13065" width="20.140625" style="23" customWidth="1"/>
    <col min="13066" max="13066" width="11.42578125" style="23" customWidth="1"/>
    <col min="13067" max="13068" width="22.42578125" style="23" customWidth="1"/>
    <col min="13069" max="13069" width="26.28515625" style="23" customWidth="1"/>
    <col min="13070" max="13070" width="23.85546875" style="23" customWidth="1"/>
    <col min="13071" max="13308" width="9.140625" style="23"/>
    <col min="13309" max="13309" width="13.85546875" style="23" customWidth="1"/>
    <col min="13310" max="13310" width="24.42578125" style="23" customWidth="1"/>
    <col min="13311" max="13311" width="14.85546875" style="23" customWidth="1"/>
    <col min="13312" max="13312" width="16.28515625" style="23" customWidth="1"/>
    <col min="13313" max="13313" width="17.42578125" style="23" customWidth="1"/>
    <col min="13314" max="13315" width="15.5703125" style="23" customWidth="1"/>
    <col min="13316" max="13316" width="17.42578125" style="23" customWidth="1"/>
    <col min="13317" max="13317" width="18.85546875" style="23" customWidth="1"/>
    <col min="13318" max="13318" width="15.5703125" style="23" customWidth="1"/>
    <col min="13319" max="13321" width="20.140625" style="23" customWidth="1"/>
    <col min="13322" max="13322" width="11.42578125" style="23" customWidth="1"/>
    <col min="13323" max="13324" width="22.42578125" style="23" customWidth="1"/>
    <col min="13325" max="13325" width="26.28515625" style="23" customWidth="1"/>
    <col min="13326" max="13326" width="23.85546875" style="23" customWidth="1"/>
    <col min="13327" max="13564" width="9.140625" style="23"/>
    <col min="13565" max="13565" width="13.85546875" style="23" customWidth="1"/>
    <col min="13566" max="13566" width="24.42578125" style="23" customWidth="1"/>
    <col min="13567" max="13567" width="14.85546875" style="23" customWidth="1"/>
    <col min="13568" max="13568" width="16.28515625" style="23" customWidth="1"/>
    <col min="13569" max="13569" width="17.42578125" style="23" customWidth="1"/>
    <col min="13570" max="13571" width="15.5703125" style="23" customWidth="1"/>
    <col min="13572" max="13572" width="17.42578125" style="23" customWidth="1"/>
    <col min="13573" max="13573" width="18.85546875" style="23" customWidth="1"/>
    <col min="13574" max="13574" width="15.5703125" style="23" customWidth="1"/>
    <col min="13575" max="13577" width="20.140625" style="23" customWidth="1"/>
    <col min="13578" max="13578" width="11.42578125" style="23" customWidth="1"/>
    <col min="13579" max="13580" width="22.42578125" style="23" customWidth="1"/>
    <col min="13581" max="13581" width="26.28515625" style="23" customWidth="1"/>
    <col min="13582" max="13582" width="23.85546875" style="23" customWidth="1"/>
    <col min="13583" max="13820" width="9.140625" style="23"/>
    <col min="13821" max="13821" width="13.85546875" style="23" customWidth="1"/>
    <col min="13822" max="13822" width="24.42578125" style="23" customWidth="1"/>
    <col min="13823" max="13823" width="14.85546875" style="23" customWidth="1"/>
    <col min="13824" max="13824" width="16.28515625" style="23" customWidth="1"/>
    <col min="13825" max="13825" width="17.42578125" style="23" customWidth="1"/>
    <col min="13826" max="13827" width="15.5703125" style="23" customWidth="1"/>
    <col min="13828" max="13828" width="17.42578125" style="23" customWidth="1"/>
    <col min="13829" max="13829" width="18.85546875" style="23" customWidth="1"/>
    <col min="13830" max="13830" width="15.5703125" style="23" customWidth="1"/>
    <col min="13831" max="13833" width="20.140625" style="23" customWidth="1"/>
    <col min="13834" max="13834" width="11.42578125" style="23" customWidth="1"/>
    <col min="13835" max="13836" width="22.42578125" style="23" customWidth="1"/>
    <col min="13837" max="13837" width="26.28515625" style="23" customWidth="1"/>
    <col min="13838" max="13838" width="23.85546875" style="23" customWidth="1"/>
    <col min="13839" max="14076" width="9.140625" style="23"/>
    <col min="14077" max="14077" width="13.85546875" style="23" customWidth="1"/>
    <col min="14078" max="14078" width="24.42578125" style="23" customWidth="1"/>
    <col min="14079" max="14079" width="14.85546875" style="23" customWidth="1"/>
    <col min="14080" max="14080" width="16.28515625" style="23" customWidth="1"/>
    <col min="14081" max="14081" width="17.42578125" style="23" customWidth="1"/>
    <col min="14082" max="14083" width="15.5703125" style="23" customWidth="1"/>
    <col min="14084" max="14084" width="17.42578125" style="23" customWidth="1"/>
    <col min="14085" max="14085" width="18.85546875" style="23" customWidth="1"/>
    <col min="14086" max="14086" width="15.5703125" style="23" customWidth="1"/>
    <col min="14087" max="14089" width="20.140625" style="23" customWidth="1"/>
    <col min="14090" max="14090" width="11.42578125" style="23" customWidth="1"/>
    <col min="14091" max="14092" width="22.42578125" style="23" customWidth="1"/>
    <col min="14093" max="14093" width="26.28515625" style="23" customWidth="1"/>
    <col min="14094" max="14094" width="23.85546875" style="23" customWidth="1"/>
    <col min="14095" max="14332" width="9.140625" style="23"/>
    <col min="14333" max="14333" width="13.85546875" style="23" customWidth="1"/>
    <col min="14334" max="14334" width="24.42578125" style="23" customWidth="1"/>
    <col min="14335" max="14335" width="14.85546875" style="23" customWidth="1"/>
    <col min="14336" max="14336" width="16.28515625" style="23" customWidth="1"/>
    <col min="14337" max="14337" width="17.42578125" style="23" customWidth="1"/>
    <col min="14338" max="14339" width="15.5703125" style="23" customWidth="1"/>
    <col min="14340" max="14340" width="17.42578125" style="23" customWidth="1"/>
    <col min="14341" max="14341" width="18.85546875" style="23" customWidth="1"/>
    <col min="14342" max="14342" width="15.5703125" style="23" customWidth="1"/>
    <col min="14343" max="14345" width="20.140625" style="23" customWidth="1"/>
    <col min="14346" max="14346" width="11.42578125" style="23" customWidth="1"/>
    <col min="14347" max="14348" width="22.42578125" style="23" customWidth="1"/>
    <col min="14349" max="14349" width="26.28515625" style="23" customWidth="1"/>
    <col min="14350" max="14350" width="23.85546875" style="23" customWidth="1"/>
    <col min="14351" max="14588" width="9.140625" style="23"/>
    <col min="14589" max="14589" width="13.85546875" style="23" customWidth="1"/>
    <col min="14590" max="14590" width="24.42578125" style="23" customWidth="1"/>
    <col min="14591" max="14591" width="14.85546875" style="23" customWidth="1"/>
    <col min="14592" max="14592" width="16.28515625" style="23" customWidth="1"/>
    <col min="14593" max="14593" width="17.42578125" style="23" customWidth="1"/>
    <col min="14594" max="14595" width="15.5703125" style="23" customWidth="1"/>
    <col min="14596" max="14596" width="17.42578125" style="23" customWidth="1"/>
    <col min="14597" max="14597" width="18.85546875" style="23" customWidth="1"/>
    <col min="14598" max="14598" width="15.5703125" style="23" customWidth="1"/>
    <col min="14599" max="14601" width="20.140625" style="23" customWidth="1"/>
    <col min="14602" max="14602" width="11.42578125" style="23" customWidth="1"/>
    <col min="14603" max="14604" width="22.42578125" style="23" customWidth="1"/>
    <col min="14605" max="14605" width="26.28515625" style="23" customWidth="1"/>
    <col min="14606" max="14606" width="23.85546875" style="23" customWidth="1"/>
    <col min="14607" max="14844" width="9.140625" style="23"/>
    <col min="14845" max="14845" width="13.85546875" style="23" customWidth="1"/>
    <col min="14846" max="14846" width="24.42578125" style="23" customWidth="1"/>
    <col min="14847" max="14847" width="14.85546875" style="23" customWidth="1"/>
    <col min="14848" max="14848" width="16.28515625" style="23" customWidth="1"/>
    <col min="14849" max="14849" width="17.42578125" style="23" customWidth="1"/>
    <col min="14850" max="14851" width="15.5703125" style="23" customWidth="1"/>
    <col min="14852" max="14852" width="17.42578125" style="23" customWidth="1"/>
    <col min="14853" max="14853" width="18.85546875" style="23" customWidth="1"/>
    <col min="14854" max="14854" width="15.5703125" style="23" customWidth="1"/>
    <col min="14855" max="14857" width="20.140625" style="23" customWidth="1"/>
    <col min="14858" max="14858" width="11.42578125" style="23" customWidth="1"/>
    <col min="14859" max="14860" width="22.42578125" style="23" customWidth="1"/>
    <col min="14861" max="14861" width="26.28515625" style="23" customWidth="1"/>
    <col min="14862" max="14862" width="23.85546875" style="23" customWidth="1"/>
    <col min="14863" max="15100" width="9.140625" style="23"/>
    <col min="15101" max="15101" width="13.85546875" style="23" customWidth="1"/>
    <col min="15102" max="15102" width="24.42578125" style="23" customWidth="1"/>
    <col min="15103" max="15103" width="14.85546875" style="23" customWidth="1"/>
    <col min="15104" max="15104" width="16.28515625" style="23" customWidth="1"/>
    <col min="15105" max="15105" width="17.42578125" style="23" customWidth="1"/>
    <col min="15106" max="15107" width="15.5703125" style="23" customWidth="1"/>
    <col min="15108" max="15108" width="17.42578125" style="23" customWidth="1"/>
    <col min="15109" max="15109" width="18.85546875" style="23" customWidth="1"/>
    <col min="15110" max="15110" width="15.5703125" style="23" customWidth="1"/>
    <col min="15111" max="15113" width="20.140625" style="23" customWidth="1"/>
    <col min="15114" max="15114" width="11.42578125" style="23" customWidth="1"/>
    <col min="15115" max="15116" width="22.42578125" style="23" customWidth="1"/>
    <col min="15117" max="15117" width="26.28515625" style="23" customWidth="1"/>
    <col min="15118" max="15118" width="23.85546875" style="23" customWidth="1"/>
    <col min="15119" max="15356" width="9.140625" style="23"/>
    <col min="15357" max="15357" width="13.85546875" style="23" customWidth="1"/>
    <col min="15358" max="15358" width="24.42578125" style="23" customWidth="1"/>
    <col min="15359" max="15359" width="14.85546875" style="23" customWidth="1"/>
    <col min="15360" max="15360" width="16.28515625" style="23" customWidth="1"/>
    <col min="15361" max="15361" width="17.42578125" style="23" customWidth="1"/>
    <col min="15362" max="15363" width="15.5703125" style="23" customWidth="1"/>
    <col min="15364" max="15364" width="17.42578125" style="23" customWidth="1"/>
    <col min="15365" max="15365" width="18.85546875" style="23" customWidth="1"/>
    <col min="15366" max="15366" width="15.5703125" style="23" customWidth="1"/>
    <col min="15367" max="15369" width="20.140625" style="23" customWidth="1"/>
    <col min="15370" max="15370" width="11.42578125" style="23" customWidth="1"/>
    <col min="15371" max="15372" width="22.42578125" style="23" customWidth="1"/>
    <col min="15373" max="15373" width="26.28515625" style="23" customWidth="1"/>
    <col min="15374" max="15374" width="23.85546875" style="23" customWidth="1"/>
    <col min="15375" max="15612" width="9.140625" style="23"/>
    <col min="15613" max="15613" width="13.85546875" style="23" customWidth="1"/>
    <col min="15614" max="15614" width="24.42578125" style="23" customWidth="1"/>
    <col min="15615" max="15615" width="14.85546875" style="23" customWidth="1"/>
    <col min="15616" max="15616" width="16.28515625" style="23" customWidth="1"/>
    <col min="15617" max="15617" width="17.42578125" style="23" customWidth="1"/>
    <col min="15618" max="15619" width="15.5703125" style="23" customWidth="1"/>
    <col min="15620" max="15620" width="17.42578125" style="23" customWidth="1"/>
    <col min="15621" max="15621" width="18.85546875" style="23" customWidth="1"/>
    <col min="15622" max="15622" width="15.5703125" style="23" customWidth="1"/>
    <col min="15623" max="15625" width="20.140625" style="23" customWidth="1"/>
    <col min="15626" max="15626" width="11.42578125" style="23" customWidth="1"/>
    <col min="15627" max="15628" width="22.42578125" style="23" customWidth="1"/>
    <col min="15629" max="15629" width="26.28515625" style="23" customWidth="1"/>
    <col min="15630" max="15630" width="23.85546875" style="23" customWidth="1"/>
    <col min="15631" max="15868" width="9.140625" style="23"/>
    <col min="15869" max="15869" width="13.85546875" style="23" customWidth="1"/>
    <col min="15870" max="15870" width="24.42578125" style="23" customWidth="1"/>
    <col min="15871" max="15871" width="14.85546875" style="23" customWidth="1"/>
    <col min="15872" max="15872" width="16.28515625" style="23" customWidth="1"/>
    <col min="15873" max="15873" width="17.42578125" style="23" customWidth="1"/>
    <col min="15874" max="15875" width="15.5703125" style="23" customWidth="1"/>
    <col min="15876" max="15876" width="17.42578125" style="23" customWidth="1"/>
    <col min="15877" max="15877" width="18.85546875" style="23" customWidth="1"/>
    <col min="15878" max="15878" width="15.5703125" style="23" customWidth="1"/>
    <col min="15879" max="15881" width="20.140625" style="23" customWidth="1"/>
    <col min="15882" max="15882" width="11.42578125" style="23" customWidth="1"/>
    <col min="15883" max="15884" width="22.42578125" style="23" customWidth="1"/>
    <col min="15885" max="15885" width="26.28515625" style="23" customWidth="1"/>
    <col min="15886" max="15886" width="23.85546875" style="23" customWidth="1"/>
    <col min="15887" max="16124" width="9.140625" style="23"/>
    <col min="16125" max="16125" width="13.85546875" style="23" customWidth="1"/>
    <col min="16126" max="16126" width="24.42578125" style="23" customWidth="1"/>
    <col min="16127" max="16127" width="14.85546875" style="23" customWidth="1"/>
    <col min="16128" max="16128" width="16.28515625" style="23" customWidth="1"/>
    <col min="16129" max="16129" width="17.42578125" style="23" customWidth="1"/>
    <col min="16130" max="16131" width="15.5703125" style="23" customWidth="1"/>
    <col min="16132" max="16132" width="17.42578125" style="23" customWidth="1"/>
    <col min="16133" max="16133" width="18.85546875" style="23" customWidth="1"/>
    <col min="16134" max="16134" width="15.5703125" style="23" customWidth="1"/>
    <col min="16135" max="16137" width="20.140625" style="23" customWidth="1"/>
    <col min="16138" max="16138" width="11.42578125" style="23" customWidth="1"/>
    <col min="16139" max="16140" width="22.42578125" style="23" customWidth="1"/>
    <col min="16141" max="16141" width="26.28515625" style="23" customWidth="1"/>
    <col min="16142" max="16142" width="23.85546875" style="23" customWidth="1"/>
    <col min="16143" max="16384" width="9.140625" style="23"/>
  </cols>
  <sheetData>
    <row r="1" spans="2:29" ht="22.5">
      <c r="B1" s="1139" t="s">
        <v>133</v>
      </c>
      <c r="C1" s="1139"/>
      <c r="D1" s="1139"/>
      <c r="E1" s="1139"/>
      <c r="F1" s="1139"/>
      <c r="G1" s="1139"/>
      <c r="H1" s="1139"/>
      <c r="I1" s="1139"/>
      <c r="J1" s="1139"/>
      <c r="K1" s="1139"/>
      <c r="L1" s="1139"/>
      <c r="M1" s="1139"/>
      <c r="N1" s="1139"/>
    </row>
    <row r="2" spans="2:29" ht="18">
      <c r="B2" s="1140" t="s">
        <v>171</v>
      </c>
      <c r="C2" s="1140"/>
      <c r="D2" s="1140"/>
      <c r="E2" s="1140"/>
      <c r="F2" s="1140"/>
      <c r="G2" s="1140"/>
      <c r="H2" s="1140"/>
      <c r="I2" s="1140"/>
      <c r="J2" s="1140"/>
      <c r="K2" s="1140"/>
      <c r="L2" s="1140"/>
      <c r="M2" s="1140"/>
      <c r="N2" s="1140"/>
    </row>
    <row r="3" spans="2:29" ht="15" hidden="1">
      <c r="C3" s="287" t="s">
        <v>289</v>
      </c>
      <c r="D3" s="24" t="s">
        <v>107</v>
      </c>
      <c r="F3" s="45"/>
      <c r="G3" s="45"/>
      <c r="H3" s="51"/>
      <c r="I3" s="24"/>
      <c r="J3" s="84"/>
      <c r="K3" s="25"/>
      <c r="L3" s="44"/>
      <c r="M3" s="25"/>
      <c r="N3" s="290" t="s">
        <v>367</v>
      </c>
    </row>
    <row r="4" spans="2:29" ht="15.75">
      <c r="B4" s="1141" t="s">
        <v>737</v>
      </c>
      <c r="C4" s="1141"/>
      <c r="D4" s="1141"/>
      <c r="E4" s="1141"/>
      <c r="F4" s="1141"/>
      <c r="G4" s="1141"/>
      <c r="H4" s="1141"/>
      <c r="I4" s="1141"/>
      <c r="J4" s="1141"/>
      <c r="K4" s="1141"/>
      <c r="L4" s="1141"/>
      <c r="M4" s="1141"/>
      <c r="N4" s="1141"/>
      <c r="O4" s="979"/>
      <c r="P4" s="979"/>
      <c r="Q4" s="979"/>
      <c r="R4" s="979"/>
      <c r="S4" s="979"/>
      <c r="T4" s="979"/>
      <c r="U4" s="979"/>
      <c r="V4" s="979"/>
      <c r="W4" s="979"/>
      <c r="X4" s="979"/>
      <c r="Y4" s="979"/>
      <c r="Z4" s="979"/>
      <c r="AA4" s="979"/>
      <c r="AB4" s="979"/>
      <c r="AC4" s="979"/>
    </row>
    <row r="5" spans="2:29" ht="18.75" thickBot="1">
      <c r="B5" s="1140" t="s">
        <v>345</v>
      </c>
      <c r="C5" s="1140"/>
      <c r="D5" s="1140"/>
      <c r="E5" s="1140"/>
      <c r="F5" s="1140"/>
      <c r="G5" s="1140"/>
      <c r="H5" s="1140"/>
      <c r="I5" s="1140"/>
      <c r="J5" s="1140"/>
      <c r="K5" s="1140"/>
      <c r="L5" s="1140"/>
      <c r="M5" s="1140"/>
      <c r="N5" s="1140"/>
    </row>
    <row r="6" spans="2:29" ht="57.75" thickBot="1">
      <c r="B6" s="27" t="s">
        <v>134</v>
      </c>
      <c r="C6" s="28" t="s">
        <v>135</v>
      </c>
      <c r="D6" s="1142" t="s">
        <v>347</v>
      </c>
      <c r="E6" s="1143"/>
      <c r="F6" s="1144"/>
      <c r="G6" s="54" t="s">
        <v>172</v>
      </c>
      <c r="H6" s="54" t="s">
        <v>348</v>
      </c>
      <c r="I6" s="69" t="s">
        <v>173</v>
      </c>
      <c r="J6" s="68" t="s">
        <v>349</v>
      </c>
      <c r="K6" s="54" t="s">
        <v>174</v>
      </c>
      <c r="L6" s="1145" t="s">
        <v>346</v>
      </c>
      <c r="M6" s="1146"/>
      <c r="N6" s="1147"/>
      <c r="O6" s="160">
        <v>12</v>
      </c>
    </row>
    <row r="7" spans="2:29" ht="15" thickBot="1">
      <c r="B7" s="29"/>
      <c r="C7" s="308"/>
      <c r="D7" s="310">
        <v>2016</v>
      </c>
      <c r="E7" s="311">
        <v>2017</v>
      </c>
      <c r="F7" s="312">
        <v>2018</v>
      </c>
      <c r="G7" s="309"/>
      <c r="H7" s="309"/>
      <c r="I7" s="77"/>
      <c r="J7" s="76"/>
      <c r="K7" s="309"/>
      <c r="L7" s="66" t="s">
        <v>136</v>
      </c>
      <c r="M7" s="78" t="s">
        <v>100</v>
      </c>
      <c r="N7" s="79" t="s">
        <v>137</v>
      </c>
    </row>
    <row r="8" spans="2:29">
      <c r="B8" s="31" t="s">
        <v>138</v>
      </c>
      <c r="C8" s="30" t="s">
        <v>105</v>
      </c>
      <c r="D8" s="73"/>
      <c r="E8" s="73"/>
      <c r="F8" s="73"/>
      <c r="G8" s="74"/>
      <c r="H8" s="74"/>
      <c r="I8" s="77"/>
      <c r="J8" s="76"/>
      <c r="K8" s="74"/>
      <c r="L8" s="80"/>
      <c r="M8" s="81"/>
      <c r="N8" s="82"/>
    </row>
    <row r="9" spans="2:29">
      <c r="B9" s="31" t="s">
        <v>139</v>
      </c>
      <c r="C9" s="32">
        <v>1</v>
      </c>
      <c r="D9" s="93"/>
      <c r="E9" s="93"/>
      <c r="F9" s="93"/>
      <c r="G9" s="372">
        <v>0</v>
      </c>
      <c r="H9" s="372">
        <v>0</v>
      </c>
      <c r="I9" s="93">
        <v>0</v>
      </c>
      <c r="J9" s="93">
        <v>0</v>
      </c>
      <c r="K9" s="372">
        <f>'SalaryAnalysis GENERAL I'!R6</f>
        <v>0</v>
      </c>
      <c r="L9" s="97">
        <f>ROUNDUP(('SalaryAnalysis GENERAL I'!S6*$O$6),-1)</f>
        <v>0</v>
      </c>
      <c r="M9" s="97">
        <f>ROUNDUP((SUM('SalaryAnalysis GENERAL I'!T6:Z6)*$O$6),-1)</f>
        <v>0</v>
      </c>
      <c r="N9" s="97">
        <f>L9+M9</f>
        <v>0</v>
      </c>
    </row>
    <row r="10" spans="2:29">
      <c r="B10" s="31" t="s">
        <v>140</v>
      </c>
      <c r="C10" s="32">
        <v>2</v>
      </c>
      <c r="D10" s="93"/>
      <c r="E10" s="93"/>
      <c r="F10" s="93"/>
      <c r="G10" s="372">
        <v>0</v>
      </c>
      <c r="H10" s="372">
        <v>0</v>
      </c>
      <c r="I10" s="93">
        <v>0</v>
      </c>
      <c r="J10" s="93">
        <v>0</v>
      </c>
      <c r="K10" s="372">
        <f>'SalaryAnalysis GENERAL I'!R7</f>
        <v>0</v>
      </c>
      <c r="L10" s="97">
        <f>ROUNDUP(('SalaryAnalysis GENERAL I'!S7*$O$6),-1)</f>
        <v>0</v>
      </c>
      <c r="M10" s="97">
        <f>ROUNDUP((SUM('SalaryAnalysis GENERAL I'!T7:Z7)*$O$6),-1)</f>
        <v>0</v>
      </c>
      <c r="N10" s="97">
        <f t="shared" ref="N10:N28" si="0">L10+M10</f>
        <v>0</v>
      </c>
    </row>
    <row r="11" spans="2:29">
      <c r="B11" s="31" t="s">
        <v>141</v>
      </c>
      <c r="C11" s="32">
        <v>3</v>
      </c>
      <c r="D11" s="93"/>
      <c r="E11" s="93"/>
      <c r="F11" s="93"/>
      <c r="G11" s="372">
        <v>0</v>
      </c>
      <c r="H11" s="372">
        <v>0</v>
      </c>
      <c r="I11" s="93">
        <v>0</v>
      </c>
      <c r="J11" s="93">
        <v>523645.16934999987</v>
      </c>
      <c r="K11" s="372">
        <f>'SalaryAnalysis GENERAL I'!R8</f>
        <v>2</v>
      </c>
      <c r="L11" s="97">
        <f>ROUNDUP(('SalaryAnalysis GENERAL I'!S8*$O$6),-1)</f>
        <v>343500</v>
      </c>
      <c r="M11" s="97">
        <f>ROUNDUP((SUM('SalaryAnalysis GENERAL I'!T8:Z8)*$O$6),-1)</f>
        <v>373390</v>
      </c>
      <c r="N11" s="97">
        <f t="shared" si="0"/>
        <v>716890</v>
      </c>
    </row>
    <row r="12" spans="2:29">
      <c r="B12" s="31" t="s">
        <v>142</v>
      </c>
      <c r="C12" s="32">
        <v>4</v>
      </c>
      <c r="D12" s="93"/>
      <c r="E12" s="93"/>
      <c r="F12" s="93"/>
      <c r="G12" s="372">
        <v>0</v>
      </c>
      <c r="H12" s="372">
        <v>0</v>
      </c>
      <c r="I12" s="93">
        <v>0</v>
      </c>
      <c r="J12" s="93">
        <v>772885.14468999999</v>
      </c>
      <c r="K12" s="372">
        <f>'SalaryAnalysis GENERAL I'!R9</f>
        <v>1</v>
      </c>
      <c r="L12" s="97">
        <f>ROUNDUP(('SalaryAnalysis GENERAL I'!S9*$O$6),-1)</f>
        <v>174220</v>
      </c>
      <c r="M12" s="97">
        <f>ROUNDUP((SUM('SalaryAnalysis GENERAL I'!T9:Z9)*$O$6),-1)</f>
        <v>189380</v>
      </c>
      <c r="N12" s="97">
        <f t="shared" si="0"/>
        <v>363600</v>
      </c>
    </row>
    <row r="13" spans="2:29">
      <c r="B13" s="31" t="s">
        <v>143</v>
      </c>
      <c r="C13" s="32">
        <v>5</v>
      </c>
      <c r="D13" s="93"/>
      <c r="E13" s="93"/>
      <c r="F13" s="93"/>
      <c r="G13" s="372">
        <v>0</v>
      </c>
      <c r="H13" s="372">
        <v>0</v>
      </c>
      <c r="I13" s="93">
        <v>0</v>
      </c>
      <c r="J13" s="93"/>
      <c r="K13" s="372">
        <f>'SalaryAnalysis GENERAL I'!R10</f>
        <v>0</v>
      </c>
      <c r="L13" s="97">
        <f>ROUNDUP(('SalaryAnalysis GENERAL I'!S10*$O$6),-1)</f>
        <v>0</v>
      </c>
      <c r="M13" s="97">
        <f>ROUNDUP((SUM('SalaryAnalysis GENERAL I'!T10:Z10)*$O$6),-1)</f>
        <v>0</v>
      </c>
      <c r="N13" s="97">
        <f t="shared" si="0"/>
        <v>0</v>
      </c>
    </row>
    <row r="14" spans="2:29">
      <c r="B14" s="31" t="s">
        <v>144</v>
      </c>
      <c r="C14" s="32">
        <v>6</v>
      </c>
      <c r="D14" s="93">
        <v>0</v>
      </c>
      <c r="E14" s="93">
        <v>0</v>
      </c>
      <c r="F14" s="93">
        <v>0</v>
      </c>
      <c r="G14" s="372"/>
      <c r="H14" s="372">
        <v>0</v>
      </c>
      <c r="I14" s="93">
        <v>0</v>
      </c>
      <c r="J14" s="93">
        <v>509701.25536000001</v>
      </c>
      <c r="K14" s="372">
        <f>'SalaryAnalysis GENERAL I'!R11</f>
        <v>2</v>
      </c>
      <c r="L14" s="97">
        <f>ROUNDUP(('SalaryAnalysis GENERAL I'!S11*$O$6),-1)</f>
        <v>426630</v>
      </c>
      <c r="M14" s="97">
        <f>ROUNDUP((SUM('SalaryAnalysis GENERAL I'!T11:Z11)*$O$6),-1)</f>
        <v>463750</v>
      </c>
      <c r="N14" s="97">
        <f t="shared" si="0"/>
        <v>890380</v>
      </c>
    </row>
    <row r="15" spans="2:29" ht="28.5">
      <c r="B15" s="34"/>
      <c r="C15" s="35" t="s">
        <v>145</v>
      </c>
      <c r="D15" s="66">
        <f>SUM(D9:D14)</f>
        <v>0</v>
      </c>
      <c r="E15" s="66">
        <f>SUM(E9:E14)</f>
        <v>0</v>
      </c>
      <c r="F15" s="66">
        <f t="shared" ref="F15:M15" si="1">SUM(F9:F14)</f>
        <v>0</v>
      </c>
      <c r="G15" s="370">
        <f>SUM(G9:G14)</f>
        <v>0</v>
      </c>
      <c r="H15" s="370">
        <f t="shared" si="1"/>
        <v>0</v>
      </c>
      <c r="I15" s="66">
        <f>SUM(I9:I14)</f>
        <v>0</v>
      </c>
      <c r="J15" s="66">
        <f>SUM(J9:J14)</f>
        <v>1806231.5693999999</v>
      </c>
      <c r="K15" s="370">
        <f t="shared" si="1"/>
        <v>5</v>
      </c>
      <c r="L15" s="99">
        <f t="shared" si="1"/>
        <v>944350</v>
      </c>
      <c r="M15" s="99">
        <f t="shared" si="1"/>
        <v>1026520</v>
      </c>
      <c r="N15" s="100">
        <f>SUM(N9:N14)</f>
        <v>1970870</v>
      </c>
    </row>
    <row r="16" spans="2:29">
      <c r="B16" s="31" t="s">
        <v>146</v>
      </c>
      <c r="C16" s="32">
        <v>7</v>
      </c>
      <c r="D16" s="93">
        <v>0</v>
      </c>
      <c r="E16" s="93">
        <v>0</v>
      </c>
      <c r="F16" s="93">
        <v>0</v>
      </c>
      <c r="G16" s="372">
        <v>0</v>
      </c>
      <c r="H16" s="372">
        <v>0</v>
      </c>
      <c r="I16" s="93">
        <v>0</v>
      </c>
      <c r="J16" s="93">
        <v>1508678.69209</v>
      </c>
      <c r="K16" s="372">
        <f>'SalaryAnalysis GENERAL I'!R12</f>
        <v>2</v>
      </c>
      <c r="L16" s="97">
        <f>ROUNDUP(('SalaryAnalysis GENERAL I'!S12*$O$6),-1)</f>
        <v>473880</v>
      </c>
      <c r="M16" s="97">
        <f>ROUNDUP((SUM('SalaryAnalysis GENERAL I'!T12:Z12)*$O$6),-1)</f>
        <v>515110</v>
      </c>
      <c r="N16" s="97">
        <f t="shared" si="0"/>
        <v>988990</v>
      </c>
    </row>
    <row r="17" spans="2:14">
      <c r="B17" s="31" t="s">
        <v>147</v>
      </c>
      <c r="C17" s="32">
        <v>8</v>
      </c>
      <c r="D17" s="93">
        <v>0</v>
      </c>
      <c r="E17" s="93">
        <v>0</v>
      </c>
      <c r="F17" s="93">
        <v>0</v>
      </c>
      <c r="G17" s="372">
        <v>0</v>
      </c>
      <c r="H17" s="372">
        <v>0</v>
      </c>
      <c r="I17" s="93">
        <v>0</v>
      </c>
      <c r="J17" s="93">
        <v>2260209.215665</v>
      </c>
      <c r="K17" s="372">
        <f>'SalaryAnalysis GENERAL I'!R13</f>
        <v>1</v>
      </c>
      <c r="L17" s="97">
        <f>ROUNDUP(('SalaryAnalysis GENERAL I'!S13*$O$6),-1)</f>
        <v>281520</v>
      </c>
      <c r="M17" s="97">
        <f>ROUNDUP((SUM('SalaryAnalysis GENERAL I'!T13:Z13)*$O$6),-1)</f>
        <v>306010</v>
      </c>
      <c r="N17" s="97">
        <f t="shared" si="0"/>
        <v>587530</v>
      </c>
    </row>
    <row r="18" spans="2:14">
      <c r="B18" s="31" t="s">
        <v>148</v>
      </c>
      <c r="C18" s="32">
        <v>9</v>
      </c>
      <c r="D18" s="93">
        <v>0</v>
      </c>
      <c r="E18" s="93">
        <v>0</v>
      </c>
      <c r="F18" s="93">
        <v>0</v>
      </c>
      <c r="G18" s="372">
        <v>0</v>
      </c>
      <c r="H18" s="372">
        <v>0</v>
      </c>
      <c r="I18" s="93">
        <v>0</v>
      </c>
      <c r="J18" s="93">
        <v>1371853.28</v>
      </c>
      <c r="K18" s="372">
        <f>'SalaryAnalysis GENERAL I'!R14</f>
        <v>0</v>
      </c>
      <c r="L18" s="97">
        <f>ROUNDUP(('SalaryAnalysis GENERAL I'!S14*$O$6),-1)</f>
        <v>0</v>
      </c>
      <c r="M18" s="97">
        <f>ROUNDUP((SUM('SalaryAnalysis GENERAL I'!T14:Z14)*$O$6),-1)</f>
        <v>0</v>
      </c>
      <c r="N18" s="97">
        <f t="shared" si="0"/>
        <v>0</v>
      </c>
    </row>
    <row r="19" spans="2:14">
      <c r="B19" s="31" t="s">
        <v>149</v>
      </c>
      <c r="C19" s="32">
        <v>10</v>
      </c>
      <c r="D19" s="93">
        <v>0</v>
      </c>
      <c r="E19" s="93">
        <v>0</v>
      </c>
      <c r="F19" s="93">
        <v>0</v>
      </c>
      <c r="G19" s="372">
        <v>0</v>
      </c>
      <c r="H19" s="372">
        <v>0</v>
      </c>
      <c r="I19" s="93">
        <v>0</v>
      </c>
      <c r="J19" s="93">
        <v>621055.35144499992</v>
      </c>
      <c r="K19" s="372">
        <f>'SalaryAnalysis GENERAL I'!R15</f>
        <v>1</v>
      </c>
      <c r="L19" s="97">
        <f>ROUNDUP(('SalaryAnalysis GENERAL I'!S15*$O$6),-1)</f>
        <v>411820</v>
      </c>
      <c r="M19" s="97">
        <f>ROUNDUP((SUM('SalaryAnalysis GENERAL I'!T15:Z15)*$O$6),-1)</f>
        <v>447640</v>
      </c>
      <c r="N19" s="97">
        <f t="shared" si="0"/>
        <v>859460</v>
      </c>
    </row>
    <row r="20" spans="2:14">
      <c r="B20" s="31" t="s">
        <v>150</v>
      </c>
      <c r="C20" s="32">
        <v>12</v>
      </c>
      <c r="D20" s="93">
        <v>0</v>
      </c>
      <c r="E20" s="93">
        <v>0</v>
      </c>
      <c r="F20" s="93">
        <v>0</v>
      </c>
      <c r="G20" s="372">
        <v>0</v>
      </c>
      <c r="H20" s="372">
        <v>0</v>
      </c>
      <c r="I20" s="93">
        <v>0</v>
      </c>
      <c r="J20" s="93">
        <v>2723910.0900000003</v>
      </c>
      <c r="K20" s="372">
        <f>'SalaryAnalysis GENERAL I'!R16</f>
        <v>0</v>
      </c>
      <c r="L20" s="97">
        <f>ROUNDUP(('SalaryAnalysis GENERAL I'!S16*$O$6),-1)</f>
        <v>0</v>
      </c>
      <c r="M20" s="97">
        <f>ROUNDUP((SUM('SalaryAnalysis GENERAL I'!T16:Z16)*$O$6),-1)</f>
        <v>0</v>
      </c>
      <c r="N20" s="97">
        <f t="shared" si="0"/>
        <v>0</v>
      </c>
    </row>
    <row r="21" spans="2:14">
      <c r="B21" s="31" t="s">
        <v>151</v>
      </c>
      <c r="C21" s="32">
        <v>13</v>
      </c>
      <c r="D21" s="93">
        <v>0</v>
      </c>
      <c r="E21" s="93">
        <v>0</v>
      </c>
      <c r="F21" s="93">
        <v>0</v>
      </c>
      <c r="G21" s="372">
        <v>0</v>
      </c>
      <c r="H21" s="372">
        <v>0</v>
      </c>
      <c r="I21" s="93">
        <v>0</v>
      </c>
      <c r="J21" s="93">
        <v>5565485.9907450015</v>
      </c>
      <c r="K21" s="372">
        <f>'SalaryAnalysis GENERAL I'!R17</f>
        <v>1</v>
      </c>
      <c r="L21" s="97">
        <f>ROUNDUP(('SalaryAnalysis GENERAL I'!S17*$O$6),-1)</f>
        <v>646880</v>
      </c>
      <c r="M21" s="97">
        <f>ROUNDUP((SUM('SalaryAnalysis GENERAL I'!T17:Z17)*$O$6),-1)</f>
        <v>703160</v>
      </c>
      <c r="N21" s="97">
        <f t="shared" si="0"/>
        <v>1350040</v>
      </c>
    </row>
    <row r="22" spans="2:14" ht="28.5">
      <c r="B22" s="34"/>
      <c r="C22" s="35" t="s">
        <v>152</v>
      </c>
      <c r="D22" s="123">
        <f t="shared" ref="D22" si="2">SUM(D16:D21)</f>
        <v>0</v>
      </c>
      <c r="E22" s="123">
        <f t="shared" ref="E22:L22" si="3">SUM(E16:E21)</f>
        <v>0</v>
      </c>
      <c r="F22" s="123">
        <f t="shared" si="3"/>
        <v>0</v>
      </c>
      <c r="G22" s="370">
        <f>SUM(G16:G21)</f>
        <v>0</v>
      </c>
      <c r="H22" s="370">
        <f t="shared" si="3"/>
        <v>0</v>
      </c>
      <c r="I22" s="123">
        <f>SUM(I16:I21)</f>
        <v>0</v>
      </c>
      <c r="J22" s="123">
        <f t="shared" si="3"/>
        <v>14051192.619945001</v>
      </c>
      <c r="K22" s="370">
        <f t="shared" si="3"/>
        <v>5</v>
      </c>
      <c r="L22" s="101">
        <f t="shared" si="3"/>
        <v>1814100</v>
      </c>
      <c r="M22" s="102">
        <f>(N22-L22)</f>
        <v>1971920</v>
      </c>
      <c r="N22" s="103">
        <f>SUM(N16:N21)</f>
        <v>3786020</v>
      </c>
    </row>
    <row r="23" spans="2:14">
      <c r="B23" s="31" t="s">
        <v>153</v>
      </c>
      <c r="C23" s="32">
        <v>14</v>
      </c>
      <c r="D23" s="93">
        <v>0</v>
      </c>
      <c r="E23" s="93">
        <v>0</v>
      </c>
      <c r="F23" s="93">
        <v>0</v>
      </c>
      <c r="G23" s="372">
        <v>0</v>
      </c>
      <c r="H23" s="372">
        <v>0</v>
      </c>
      <c r="I23" s="93">
        <v>0</v>
      </c>
      <c r="J23" s="93">
        <v>3803620.1999999993</v>
      </c>
      <c r="K23" s="372">
        <f>'SalaryAnalysis GENERAL I'!R18</f>
        <v>0</v>
      </c>
      <c r="L23" s="97">
        <f>ROUNDUP(('SalaryAnalysis GENERAL I'!S18*$O$6),-1)</f>
        <v>0</v>
      </c>
      <c r="M23" s="97">
        <f>ROUNDUP((SUM('SalaryAnalysis GENERAL I'!T18:Z18)*$O$6),-1)</f>
        <v>0</v>
      </c>
      <c r="N23" s="97">
        <f t="shared" si="0"/>
        <v>0</v>
      </c>
    </row>
    <row r="24" spans="2:14">
      <c r="B24" s="31" t="s">
        <v>154</v>
      </c>
      <c r="C24" s="32">
        <v>15</v>
      </c>
      <c r="D24" s="93">
        <v>0</v>
      </c>
      <c r="E24" s="93">
        <v>0</v>
      </c>
      <c r="F24" s="93">
        <v>0</v>
      </c>
      <c r="G24" s="372">
        <v>0</v>
      </c>
      <c r="H24" s="372">
        <v>0</v>
      </c>
      <c r="I24" s="93">
        <v>0</v>
      </c>
      <c r="J24" s="93">
        <v>3994649.4450000017</v>
      </c>
      <c r="K24" s="372">
        <f>'SalaryAnalysis GENERAL I'!R19</f>
        <v>0</v>
      </c>
      <c r="L24" s="97">
        <f>ROUNDUP(('SalaryAnalysis GENERAL I'!S19*$O$6),-1)</f>
        <v>0</v>
      </c>
      <c r="M24" s="97">
        <f>ROUNDUP((SUM('SalaryAnalysis GENERAL I'!T19:Z19)*$O$6),-1)</f>
        <v>0</v>
      </c>
      <c r="N24" s="97">
        <f t="shared" si="0"/>
        <v>0</v>
      </c>
    </row>
    <row r="25" spans="2:14">
      <c r="B25" s="31" t="s">
        <v>155</v>
      </c>
      <c r="C25" s="32">
        <v>16</v>
      </c>
      <c r="D25" s="93">
        <v>0</v>
      </c>
      <c r="E25" s="93">
        <v>0</v>
      </c>
      <c r="F25" s="93">
        <v>0</v>
      </c>
      <c r="G25" s="372">
        <v>0</v>
      </c>
      <c r="H25" s="372">
        <v>0</v>
      </c>
      <c r="I25" s="93">
        <v>0</v>
      </c>
      <c r="J25" s="93">
        <v>0</v>
      </c>
      <c r="K25" s="372">
        <f>'SalaryAnalysis GENERAL I'!R20</f>
        <v>0</v>
      </c>
      <c r="L25" s="97">
        <f>ROUNDUP(('SalaryAnalysis GENERAL I'!S20*$O$6),-1)</f>
        <v>0</v>
      </c>
      <c r="M25" s="97">
        <f>ROUNDUP((SUM('SalaryAnalysis GENERAL I'!T20:Z20)*$O$6),-1)</f>
        <v>0</v>
      </c>
      <c r="N25" s="97">
        <f t="shared" si="0"/>
        <v>0</v>
      </c>
    </row>
    <row r="26" spans="2:14">
      <c r="B26" s="31" t="s">
        <v>156</v>
      </c>
      <c r="C26" s="32">
        <v>17</v>
      </c>
      <c r="D26" s="93">
        <v>0</v>
      </c>
      <c r="E26" s="93">
        <v>0</v>
      </c>
      <c r="F26" s="93">
        <v>0</v>
      </c>
      <c r="G26" s="372">
        <v>0</v>
      </c>
      <c r="H26" s="372">
        <v>0</v>
      </c>
      <c r="I26" s="93">
        <v>0</v>
      </c>
      <c r="J26" s="93">
        <v>0</v>
      </c>
      <c r="K26" s="372">
        <f>'SalaryAnalysis GENERAL I'!R21</f>
        <v>0</v>
      </c>
      <c r="L26" s="97">
        <f>ROUNDUP(('SalaryAnalysis GENERAL I'!S21*$O$6),-1)</f>
        <v>0</v>
      </c>
      <c r="M26" s="97">
        <f>ROUNDUP((SUM('SalaryAnalysis GENERAL I'!T21:Z21)*$O$6),-1)</f>
        <v>0</v>
      </c>
      <c r="N26" s="97">
        <f t="shared" si="0"/>
        <v>0</v>
      </c>
    </row>
    <row r="27" spans="2:14" ht="28.5">
      <c r="B27" s="34"/>
      <c r="C27" s="35" t="s">
        <v>157</v>
      </c>
      <c r="D27" s="123">
        <f t="shared" ref="D27" si="4">SUM(D23:D26)</f>
        <v>0</v>
      </c>
      <c r="E27" s="123">
        <f t="shared" ref="E27:L27" si="5">SUM(E23:E26)</f>
        <v>0</v>
      </c>
      <c r="F27" s="123">
        <f t="shared" si="5"/>
        <v>0</v>
      </c>
      <c r="G27" s="370">
        <f>SUM(G23:G26)</f>
        <v>0</v>
      </c>
      <c r="H27" s="370">
        <f t="shared" si="5"/>
        <v>0</v>
      </c>
      <c r="I27" s="123">
        <f>SUM(I23:I26)</f>
        <v>0</v>
      </c>
      <c r="J27" s="123">
        <f t="shared" si="5"/>
        <v>7798269.6450000014</v>
      </c>
      <c r="K27" s="370">
        <f t="shared" si="5"/>
        <v>0</v>
      </c>
      <c r="L27" s="101">
        <f t="shared" si="5"/>
        <v>0</v>
      </c>
      <c r="M27" s="102">
        <f>(N27-L27)</f>
        <v>0</v>
      </c>
      <c r="N27" s="104">
        <f>SUM(N23:N26)</f>
        <v>0</v>
      </c>
    </row>
    <row r="28" spans="2:14">
      <c r="B28" s="31" t="s">
        <v>158</v>
      </c>
      <c r="C28" s="39" t="s">
        <v>159</v>
      </c>
      <c r="D28" s="93">
        <v>0</v>
      </c>
      <c r="E28" s="93">
        <v>0</v>
      </c>
      <c r="F28" s="93">
        <v>0</v>
      </c>
      <c r="G28" s="372">
        <v>0</v>
      </c>
      <c r="H28" s="372">
        <v>0</v>
      </c>
      <c r="I28" s="93">
        <v>0</v>
      </c>
      <c r="J28" s="93">
        <v>1645799.9999999998</v>
      </c>
      <c r="K28" s="372">
        <f>'SalaryAnalysis GENERAL I'!R22</f>
        <v>10</v>
      </c>
      <c r="L28" s="97">
        <f>ROUNDUP(('SalaryAnalysis GENERAL I'!S22*$O$6),-1)</f>
        <v>12483000</v>
      </c>
      <c r="M28" s="97">
        <f>ROUNDUP((SUM('SalaryAnalysis GENERAL I'!T22:AA22)*$O$6),-1)</f>
        <v>19709690</v>
      </c>
      <c r="N28" s="97">
        <f t="shared" si="0"/>
        <v>32192690</v>
      </c>
    </row>
    <row r="29" spans="2:14" ht="28.5">
      <c r="B29" s="31" t="s">
        <v>238</v>
      </c>
      <c r="C29" s="176" t="s">
        <v>351</v>
      </c>
      <c r="D29" s="93">
        <v>0</v>
      </c>
      <c r="E29" s="93">
        <v>0</v>
      </c>
      <c r="F29" s="93">
        <v>0</v>
      </c>
      <c r="G29" s="372">
        <v>0</v>
      </c>
      <c r="H29" s="372">
        <v>0</v>
      </c>
      <c r="I29" s="93">
        <v>0</v>
      </c>
      <c r="J29" s="93">
        <v>0</v>
      </c>
      <c r="K29" s="372">
        <v>0</v>
      </c>
      <c r="L29" s="97"/>
      <c r="M29" s="93">
        <v>0</v>
      </c>
      <c r="N29" s="97">
        <f>M29</f>
        <v>0</v>
      </c>
    </row>
    <row r="30" spans="2:14">
      <c r="B30" s="56">
        <v>21010101</v>
      </c>
      <c r="C30" s="40" t="s">
        <v>344</v>
      </c>
      <c r="D30" s="123">
        <f>(D15+D22+D27+D28+D29)</f>
        <v>0</v>
      </c>
      <c r="E30" s="123">
        <f>(E15+E22+E27+E28+E29)</f>
        <v>0</v>
      </c>
      <c r="F30" s="123">
        <f t="shared" ref="F30:J30" si="6">(F15+F22+F27+F28+F29)</f>
        <v>0</v>
      </c>
      <c r="G30" s="371">
        <f>(G15+G22+G27+G28+G29)</f>
        <v>0</v>
      </c>
      <c r="H30" s="371">
        <f t="shared" si="6"/>
        <v>0</v>
      </c>
      <c r="I30" s="123">
        <f>(I15+I22+I27+I28+I29)</f>
        <v>0</v>
      </c>
      <c r="J30" s="123">
        <f t="shared" si="6"/>
        <v>25301493.834345002</v>
      </c>
      <c r="K30" s="371">
        <f>(K15+K22+K27+K28+K29)</f>
        <v>20</v>
      </c>
      <c r="L30" s="107">
        <f>(L15+L22+L27+L28+L29)</f>
        <v>15241450</v>
      </c>
      <c r="M30" s="107">
        <f t="shared" ref="M30:N30" si="7">(M15+M22+M27+M28+M29)</f>
        <v>22708130</v>
      </c>
      <c r="N30" s="107">
        <f t="shared" si="7"/>
        <v>37949580</v>
      </c>
    </row>
    <row r="31" spans="2:14">
      <c r="B31" s="31"/>
      <c r="C31" s="40"/>
      <c r="D31" s="37"/>
      <c r="E31" s="37"/>
      <c r="F31" s="37"/>
      <c r="G31" s="364"/>
      <c r="H31" s="364"/>
      <c r="I31" s="37"/>
      <c r="J31" s="37"/>
      <c r="K31" s="364"/>
      <c r="L31" s="38"/>
      <c r="M31" s="38"/>
      <c r="N31" s="36"/>
    </row>
    <row r="32" spans="2:14">
      <c r="B32" s="31" t="s">
        <v>168</v>
      </c>
      <c r="C32" s="41" t="s">
        <v>226</v>
      </c>
      <c r="D32" s="93">
        <v>0</v>
      </c>
      <c r="E32" s="93">
        <v>0</v>
      </c>
      <c r="F32" s="94">
        <v>0</v>
      </c>
      <c r="G32" s="364"/>
      <c r="H32" s="364"/>
      <c r="I32" s="94">
        <v>0</v>
      </c>
      <c r="J32" s="94">
        <v>0</v>
      </c>
      <c r="K32" s="364"/>
      <c r="L32" s="93">
        <v>0</v>
      </c>
      <c r="M32" s="93">
        <v>0</v>
      </c>
      <c r="N32" s="105">
        <f t="shared" ref="N32" si="8">L32+M32</f>
        <v>0</v>
      </c>
    </row>
    <row r="33" spans="2:14">
      <c r="B33" s="31"/>
      <c r="C33" s="40"/>
      <c r="D33" s="37"/>
      <c r="E33" s="37"/>
      <c r="F33" s="37"/>
      <c r="G33" s="364"/>
      <c r="H33" s="364"/>
      <c r="I33" s="37"/>
      <c r="J33" s="37"/>
      <c r="K33" s="364"/>
      <c r="L33" s="38"/>
      <c r="M33" s="38"/>
      <c r="N33" s="108"/>
    </row>
    <row r="34" spans="2:14">
      <c r="B34" s="55">
        <v>21010103</v>
      </c>
      <c r="C34" s="57" t="s">
        <v>224</v>
      </c>
      <c r="D34" s="93">
        <v>0</v>
      </c>
      <c r="E34" s="93">
        <v>0</v>
      </c>
      <c r="F34" s="93">
        <v>0</v>
      </c>
      <c r="G34" s="364">
        <v>0</v>
      </c>
      <c r="H34" s="364">
        <v>0</v>
      </c>
      <c r="I34" s="93">
        <v>0</v>
      </c>
      <c r="J34" s="93">
        <v>0</v>
      </c>
      <c r="K34" s="364">
        <v>0</v>
      </c>
      <c r="L34" s="93">
        <v>0</v>
      </c>
      <c r="M34" s="93">
        <v>0</v>
      </c>
      <c r="N34" s="105">
        <f t="shared" ref="N34" si="9">L34+M34</f>
        <v>0</v>
      </c>
    </row>
    <row r="35" spans="2:14">
      <c r="B35" s="31"/>
      <c r="C35" s="40"/>
      <c r="D35" s="37"/>
      <c r="E35" s="37"/>
      <c r="F35" s="37"/>
      <c r="G35" s="365"/>
      <c r="H35" s="365"/>
      <c r="I35" s="37"/>
      <c r="J35" s="37"/>
      <c r="K35" s="365"/>
      <c r="L35" s="38"/>
      <c r="M35" s="38"/>
      <c r="N35" s="108"/>
    </row>
    <row r="36" spans="2:14" ht="28.5">
      <c r="B36" s="161" t="s">
        <v>161</v>
      </c>
      <c r="C36" s="41" t="s">
        <v>225</v>
      </c>
      <c r="D36" s="52"/>
      <c r="E36" s="52"/>
      <c r="F36" s="52"/>
      <c r="G36" s="366"/>
      <c r="H36" s="366"/>
      <c r="I36" s="52"/>
      <c r="J36" s="52"/>
      <c r="K36" s="366"/>
      <c r="L36" s="86" t="s">
        <v>247</v>
      </c>
      <c r="M36" s="86" t="s">
        <v>248</v>
      </c>
      <c r="N36" s="109"/>
    </row>
    <row r="37" spans="2:14">
      <c r="B37" s="31" t="s">
        <v>163</v>
      </c>
      <c r="C37" s="42" t="s">
        <v>164</v>
      </c>
      <c r="D37" s="93">
        <v>0</v>
      </c>
      <c r="E37" s="93">
        <v>0</v>
      </c>
      <c r="F37" s="33"/>
      <c r="G37" s="363"/>
      <c r="H37" s="363"/>
      <c r="I37" s="93">
        <v>0</v>
      </c>
      <c r="J37" s="93">
        <v>0</v>
      </c>
      <c r="K37" s="363"/>
      <c r="L37" s="38"/>
      <c r="M37" s="97">
        <f>ROUNDUP((10%*L30),-1)</f>
        <v>1524150</v>
      </c>
      <c r="N37" s="105">
        <f>$M37</f>
        <v>1524150</v>
      </c>
    </row>
    <row r="38" spans="2:14">
      <c r="B38" s="31" t="s">
        <v>165</v>
      </c>
      <c r="C38" s="42" t="s">
        <v>166</v>
      </c>
      <c r="D38" s="93">
        <v>0</v>
      </c>
      <c r="E38" s="93">
        <v>0</v>
      </c>
      <c r="F38" s="33">
        <v>0</v>
      </c>
      <c r="G38" s="363">
        <v>0</v>
      </c>
      <c r="H38" s="363">
        <v>0</v>
      </c>
      <c r="I38" s="93">
        <v>0</v>
      </c>
      <c r="J38" s="93">
        <v>0</v>
      </c>
      <c r="K38" s="363"/>
      <c r="L38" s="95">
        <v>0</v>
      </c>
      <c r="M38" s="97">
        <f t="shared" ref="M38:M46" si="10">ROUNDUP(($L38*$O$6),-1)</f>
        <v>0</v>
      </c>
      <c r="N38" s="105">
        <f t="shared" ref="N38:N46" si="11">$M38</f>
        <v>0</v>
      </c>
    </row>
    <row r="39" spans="2:14">
      <c r="B39" s="31" t="s">
        <v>239</v>
      </c>
      <c r="C39" s="42" t="s">
        <v>231</v>
      </c>
      <c r="D39" s="33"/>
      <c r="E39" s="33"/>
      <c r="F39" s="33"/>
      <c r="G39" s="363"/>
      <c r="H39" s="363"/>
      <c r="I39" s="33"/>
      <c r="J39" s="33"/>
      <c r="K39" s="363"/>
      <c r="L39" s="95">
        <v>0</v>
      </c>
      <c r="M39" s="97">
        <f t="shared" si="10"/>
        <v>0</v>
      </c>
      <c r="N39" s="105">
        <f t="shared" si="11"/>
        <v>0</v>
      </c>
    </row>
    <row r="40" spans="2:14">
      <c r="B40" s="31" t="s">
        <v>240</v>
      </c>
      <c r="C40" s="42" t="s">
        <v>232</v>
      </c>
      <c r="D40" s="33"/>
      <c r="E40" s="33"/>
      <c r="F40" s="33"/>
      <c r="G40" s="363"/>
      <c r="H40" s="363"/>
      <c r="I40" s="33"/>
      <c r="J40" s="33"/>
      <c r="K40" s="363"/>
      <c r="L40" s="95">
        <v>0</v>
      </c>
      <c r="M40" s="97">
        <f t="shared" si="10"/>
        <v>0</v>
      </c>
      <c r="N40" s="105">
        <f t="shared" si="11"/>
        <v>0</v>
      </c>
    </row>
    <row r="41" spans="2:14">
      <c r="B41" s="31" t="s">
        <v>241</v>
      </c>
      <c r="C41" s="42" t="s">
        <v>233</v>
      </c>
      <c r="D41" s="33"/>
      <c r="E41" s="33"/>
      <c r="F41" s="33"/>
      <c r="G41" s="363"/>
      <c r="H41" s="363"/>
      <c r="I41" s="33"/>
      <c r="J41" s="33"/>
      <c r="K41" s="363"/>
      <c r="L41" s="95">
        <v>0</v>
      </c>
      <c r="M41" s="97">
        <f t="shared" si="10"/>
        <v>0</v>
      </c>
      <c r="N41" s="105">
        <f t="shared" si="11"/>
        <v>0</v>
      </c>
    </row>
    <row r="42" spans="2:14">
      <c r="B42" s="31" t="s">
        <v>242</v>
      </c>
      <c r="C42" s="42" t="s">
        <v>177</v>
      </c>
      <c r="D42" s="33"/>
      <c r="E42" s="33"/>
      <c r="F42" s="33"/>
      <c r="G42" s="363"/>
      <c r="H42" s="363"/>
      <c r="I42" s="33"/>
      <c r="J42" s="33"/>
      <c r="K42" s="363"/>
      <c r="L42" s="95">
        <v>0</v>
      </c>
      <c r="M42" s="97">
        <f t="shared" si="10"/>
        <v>0</v>
      </c>
      <c r="N42" s="105">
        <f t="shared" si="11"/>
        <v>0</v>
      </c>
    </row>
    <row r="43" spans="2:14">
      <c r="B43" s="31" t="s">
        <v>243</v>
      </c>
      <c r="C43" s="42" t="s">
        <v>234</v>
      </c>
      <c r="D43" s="33"/>
      <c r="E43" s="33"/>
      <c r="F43" s="33"/>
      <c r="G43" s="363"/>
      <c r="H43" s="363"/>
      <c r="I43" s="33"/>
      <c r="J43" s="33"/>
      <c r="K43" s="363"/>
      <c r="L43" s="95">
        <v>0</v>
      </c>
      <c r="M43" s="97">
        <f t="shared" si="10"/>
        <v>0</v>
      </c>
      <c r="N43" s="105">
        <f t="shared" si="11"/>
        <v>0</v>
      </c>
    </row>
    <row r="44" spans="2:14">
      <c r="B44" s="31" t="s">
        <v>244</v>
      </c>
      <c r="C44" s="42" t="s">
        <v>235</v>
      </c>
      <c r="D44" s="33"/>
      <c r="E44" s="33"/>
      <c r="F44" s="33"/>
      <c r="G44" s="363"/>
      <c r="H44" s="363"/>
      <c r="I44" s="33"/>
      <c r="J44" s="33"/>
      <c r="K44" s="363"/>
      <c r="L44" s="95">
        <v>0</v>
      </c>
      <c r="M44" s="97">
        <f t="shared" si="10"/>
        <v>0</v>
      </c>
      <c r="N44" s="105">
        <f t="shared" si="11"/>
        <v>0</v>
      </c>
    </row>
    <row r="45" spans="2:14">
      <c r="B45" s="31" t="s">
        <v>245</v>
      </c>
      <c r="C45" s="42" t="s">
        <v>236</v>
      </c>
      <c r="D45" s="33"/>
      <c r="E45" s="33"/>
      <c r="F45" s="52"/>
      <c r="G45" s="363"/>
      <c r="H45" s="363"/>
      <c r="I45" s="33"/>
      <c r="J45" s="33"/>
      <c r="K45" s="363"/>
      <c r="L45" s="95">
        <v>0</v>
      </c>
      <c r="M45" s="97">
        <f t="shared" si="10"/>
        <v>0</v>
      </c>
      <c r="N45" s="105">
        <f t="shared" si="11"/>
        <v>0</v>
      </c>
    </row>
    <row r="46" spans="2:14">
      <c r="B46" s="31" t="s">
        <v>246</v>
      </c>
      <c r="C46" s="42" t="s">
        <v>237</v>
      </c>
      <c r="D46" s="33"/>
      <c r="E46" s="33"/>
      <c r="F46" s="52"/>
      <c r="G46" s="363"/>
      <c r="H46" s="363"/>
      <c r="I46" s="33"/>
      <c r="J46" s="33"/>
      <c r="K46" s="363"/>
      <c r="L46" s="95"/>
      <c r="M46" s="97">
        <f t="shared" si="10"/>
        <v>0</v>
      </c>
      <c r="N46" s="105">
        <f t="shared" si="11"/>
        <v>0</v>
      </c>
    </row>
    <row r="47" spans="2:14">
      <c r="B47" s="31"/>
      <c r="C47" s="42"/>
      <c r="D47" s="33"/>
      <c r="E47" s="33"/>
      <c r="F47" s="50"/>
      <c r="G47" s="367"/>
      <c r="H47" s="367"/>
      <c r="I47" s="33"/>
      <c r="J47" s="33"/>
      <c r="K47" s="367"/>
      <c r="L47" s="83"/>
      <c r="M47" s="97"/>
      <c r="N47" s="105"/>
    </row>
    <row r="48" spans="2:14">
      <c r="B48" s="31"/>
      <c r="C48" s="43" t="s">
        <v>167</v>
      </c>
      <c r="D48" s="116">
        <f>SUM(D37:D47)</f>
        <v>0</v>
      </c>
      <c r="E48" s="116">
        <f>SUM(E37:E47)</f>
        <v>0</v>
      </c>
      <c r="F48" s="116">
        <f t="shared" ref="F48:N48" si="12">SUM(F37:F47)</f>
        <v>0</v>
      </c>
      <c r="G48" s="368">
        <f>SUM(G37:G47)</f>
        <v>0</v>
      </c>
      <c r="H48" s="368">
        <f t="shared" si="12"/>
        <v>0</v>
      </c>
      <c r="I48" s="116">
        <f>SUM(I37:I47)</f>
        <v>0</v>
      </c>
      <c r="J48" s="116">
        <f t="shared" si="12"/>
        <v>0</v>
      </c>
      <c r="K48" s="368"/>
      <c r="L48" s="112">
        <f>SUM(L37:L47)</f>
        <v>0</v>
      </c>
      <c r="M48" s="112">
        <f t="shared" si="12"/>
        <v>1524150</v>
      </c>
      <c r="N48" s="110">
        <f t="shared" si="12"/>
        <v>1524150</v>
      </c>
    </row>
    <row r="49" spans="2:15">
      <c r="B49" s="31"/>
      <c r="C49" s="43"/>
      <c r="D49" s="116"/>
      <c r="E49" s="116"/>
      <c r="F49" s="116"/>
      <c r="G49" s="369"/>
      <c r="H49" s="369"/>
      <c r="I49" s="119"/>
      <c r="J49" s="118"/>
      <c r="K49" s="369"/>
      <c r="L49" s="115"/>
      <c r="M49" s="113"/>
      <c r="N49" s="108"/>
    </row>
    <row r="50" spans="2:15" ht="15" thickBot="1">
      <c r="B50" s="48"/>
      <c r="C50" s="49" t="s">
        <v>170</v>
      </c>
      <c r="D50" s="121">
        <f>D30+D32+D34+D48</f>
        <v>0</v>
      </c>
      <c r="E50" s="121">
        <f>E30+E32+E34+E48</f>
        <v>0</v>
      </c>
      <c r="F50" s="121">
        <f t="shared" ref="F50:M50" si="13">F30+F32+F34+F48</f>
        <v>0</v>
      </c>
      <c r="G50" s="371">
        <f>G30+G32+G34+G48</f>
        <v>0</v>
      </c>
      <c r="H50" s="371">
        <f t="shared" si="13"/>
        <v>0</v>
      </c>
      <c r="I50" s="121">
        <f>I30+I32+I34+I48</f>
        <v>0</v>
      </c>
      <c r="J50" s="121">
        <f t="shared" si="13"/>
        <v>25301493.834345002</v>
      </c>
      <c r="K50" s="371">
        <f>K30+K32+K34+K48</f>
        <v>20</v>
      </c>
      <c r="L50" s="114">
        <f>L30+L32+L34</f>
        <v>15241450</v>
      </c>
      <c r="M50" s="114">
        <f t="shared" si="13"/>
        <v>24232280</v>
      </c>
      <c r="N50" s="111">
        <f>(N30+N32+N34+N48)</f>
        <v>39473730</v>
      </c>
      <c r="O50" s="170"/>
    </row>
    <row r="52" spans="2:15">
      <c r="N52" s="65"/>
      <c r="O52" s="87"/>
    </row>
    <row r="53" spans="2:15" ht="18">
      <c r="I53" s="982">
        <v>6</v>
      </c>
    </row>
    <row r="54" spans="2:15" ht="18">
      <c r="C54" s="175"/>
      <c r="D54" s="175"/>
      <c r="H54" s="982"/>
      <c r="N54" s="85"/>
    </row>
  </sheetData>
  <sheetProtection formatColumns="0" formatRows="0"/>
  <mergeCells count="6">
    <mergeCell ref="B1:N1"/>
    <mergeCell ref="B2:N2"/>
    <mergeCell ref="B4:N4"/>
    <mergeCell ref="B5:N5"/>
    <mergeCell ref="D6:F6"/>
    <mergeCell ref="L6:N6"/>
  </mergeCells>
  <printOptions horizontalCentered="1"/>
  <pageMargins left="0.5" right="0.25" top="0.5" bottom="0.25" header="0.3" footer="0.3"/>
  <pageSetup paperSize="5" scale="6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D49"/>
  <sheetViews>
    <sheetView view="pageBreakPreview" zoomScale="124" zoomScaleSheetLayoutView="124" workbookViewId="0">
      <pane xSplit="1" ySplit="5" topLeftCell="E21" activePane="bottomRight" state="frozen"/>
      <selection activeCell="F15" sqref="F15"/>
      <selection pane="topRight" activeCell="F15" sqref="F15"/>
      <selection pane="bottomLeft" activeCell="F15" sqref="F15"/>
      <selection pane="bottomRight" activeCell="A8" sqref="A8:XFD8"/>
    </sheetView>
  </sheetViews>
  <sheetFormatPr defaultRowHeight="12.75"/>
  <cols>
    <col min="1" max="1" width="6.28515625" style="126" customWidth="1"/>
    <col min="2" max="2" width="4.28515625" style="126" customWidth="1"/>
    <col min="3" max="4" width="4.140625" style="126" customWidth="1"/>
    <col min="5" max="5" width="4" style="126" customWidth="1"/>
    <col min="6" max="6" width="3.85546875" style="126" customWidth="1"/>
    <col min="7" max="7" width="3.7109375" style="126" customWidth="1"/>
    <col min="8" max="8" width="3.85546875" style="126" customWidth="1"/>
    <col min="9" max="9" width="3.5703125" style="126" customWidth="1"/>
    <col min="10" max="10" width="3.7109375" style="126" customWidth="1"/>
    <col min="11" max="11" width="3.85546875" style="126" customWidth="1"/>
    <col min="12" max="12" width="4" style="126" customWidth="1"/>
    <col min="13" max="13" width="3.7109375" style="126" customWidth="1"/>
    <col min="14" max="14" width="4.140625" style="126" customWidth="1"/>
    <col min="15" max="15" width="4" style="126" customWidth="1"/>
    <col min="16" max="16" width="4.28515625" style="126" customWidth="1"/>
    <col min="17" max="17" width="4.7109375" style="126" customWidth="1"/>
    <col min="18" max="18" width="6.42578125" style="126" customWidth="1"/>
    <col min="19" max="19" width="12.28515625" style="126" customWidth="1"/>
    <col min="20" max="20" width="10.28515625" style="126" customWidth="1"/>
    <col min="21" max="21" width="11.7109375" style="126" customWidth="1"/>
    <col min="22" max="22" width="10.140625" style="126" customWidth="1"/>
    <col min="23" max="23" width="10" style="126" customWidth="1"/>
    <col min="24" max="24" width="10.7109375" style="126" customWidth="1"/>
    <col min="25" max="25" width="10.42578125" style="126" customWidth="1"/>
    <col min="26" max="26" width="12" style="126" bestFit="1" customWidth="1"/>
    <col min="27" max="27" width="12.5703125" style="126" customWidth="1"/>
    <col min="28" max="28" width="16.5703125" style="126" customWidth="1"/>
    <col min="29" max="29" width="11.85546875" style="126" bestFit="1" customWidth="1"/>
    <col min="30" max="40" width="10.140625" style="126" bestFit="1" customWidth="1"/>
    <col min="41" max="16384" width="9.140625" style="126"/>
  </cols>
  <sheetData>
    <row r="1" spans="1:30" ht="23.25">
      <c r="A1" s="1151" t="s">
        <v>230</v>
      </c>
      <c r="B1" s="1151"/>
      <c r="C1" s="1151"/>
      <c r="D1" s="1151"/>
      <c r="E1" s="1151"/>
      <c r="F1" s="1151"/>
      <c r="G1" s="1151"/>
      <c r="H1" s="1151"/>
      <c r="I1" s="1151"/>
      <c r="J1" s="1151"/>
      <c r="K1" s="1151"/>
      <c r="L1" s="1151"/>
      <c r="M1" s="1151"/>
      <c r="N1" s="1151"/>
      <c r="O1" s="1151"/>
      <c r="P1" s="1151"/>
      <c r="Q1" s="1151"/>
      <c r="R1" s="1151"/>
      <c r="S1" s="1151"/>
      <c r="T1" s="1151"/>
      <c r="U1" s="1151"/>
      <c r="V1" s="1151"/>
      <c r="W1" s="1151"/>
      <c r="X1" s="1151"/>
      <c r="Y1" s="1151"/>
      <c r="Z1" s="1151"/>
      <c r="AA1" s="1151"/>
      <c r="AB1" s="1151"/>
    </row>
    <row r="2" spans="1:30" ht="20.100000000000001" customHeight="1">
      <c r="A2" s="1141" t="s">
        <v>743</v>
      </c>
      <c r="B2" s="1141"/>
      <c r="C2" s="1141"/>
      <c r="D2" s="1141"/>
      <c r="E2" s="1141"/>
      <c r="F2" s="1141"/>
      <c r="G2" s="1141"/>
      <c r="H2" s="1141"/>
      <c r="I2" s="1141"/>
      <c r="J2" s="1141"/>
      <c r="K2" s="1141"/>
      <c r="L2" s="1141"/>
      <c r="M2" s="1141"/>
      <c r="N2" s="1141"/>
      <c r="O2" s="1141"/>
      <c r="P2" s="1141"/>
      <c r="Q2" s="1141"/>
      <c r="R2" s="1141"/>
      <c r="S2" s="1141"/>
      <c r="T2" s="1141"/>
      <c r="U2" s="1141"/>
      <c r="V2" s="1141"/>
      <c r="W2" s="1141"/>
      <c r="X2" s="1141"/>
      <c r="Y2" s="1141"/>
      <c r="Z2" s="1141"/>
      <c r="AA2" s="1141"/>
      <c r="AB2" s="1141"/>
      <c r="AC2" s="961"/>
      <c r="AD2" s="961"/>
    </row>
    <row r="3" spans="1:30" ht="16.5" customHeight="1">
      <c r="A3" s="1141" t="s">
        <v>737</v>
      </c>
      <c r="B3" s="1141"/>
      <c r="C3" s="1141"/>
      <c r="D3" s="1141"/>
      <c r="E3" s="1141"/>
      <c r="F3" s="1141"/>
      <c r="G3" s="1141"/>
      <c r="H3" s="1141"/>
      <c r="I3" s="1141"/>
      <c r="J3" s="1141"/>
      <c r="K3" s="1141"/>
      <c r="L3" s="1141"/>
      <c r="M3" s="1141"/>
      <c r="N3" s="1141"/>
      <c r="O3" s="1141"/>
      <c r="P3" s="1141"/>
      <c r="Q3" s="1141"/>
      <c r="R3" s="1141"/>
      <c r="S3" s="1141"/>
      <c r="T3" s="1141"/>
      <c r="U3" s="1141"/>
      <c r="V3" s="1141"/>
      <c r="W3" s="1141"/>
      <c r="X3" s="1141"/>
      <c r="Y3" s="1141"/>
      <c r="Z3" s="1141"/>
      <c r="AA3" s="1141"/>
      <c r="AB3" s="1141"/>
    </row>
    <row r="4" spans="1:30">
      <c r="A4" s="133" t="s">
        <v>175</v>
      </c>
      <c r="B4" s="134" t="s">
        <v>288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6"/>
      <c r="S4" s="137"/>
      <c r="T4" s="138"/>
      <c r="U4" s="138"/>
      <c r="V4" s="138"/>
      <c r="W4" s="138"/>
      <c r="X4" s="138"/>
      <c r="Y4" s="138"/>
      <c r="Z4" s="138"/>
      <c r="AA4" s="138"/>
      <c r="AB4" s="139"/>
    </row>
    <row r="5" spans="1:30" ht="37.5" customHeight="1">
      <c r="A5" s="133" t="s">
        <v>176</v>
      </c>
      <c r="B5" s="140">
        <v>1</v>
      </c>
      <c r="C5" s="140">
        <v>2</v>
      </c>
      <c r="D5" s="140">
        <v>3</v>
      </c>
      <c r="E5" s="140">
        <v>4</v>
      </c>
      <c r="F5" s="140">
        <v>5</v>
      </c>
      <c r="G5" s="140">
        <v>6</v>
      </c>
      <c r="H5" s="140">
        <v>7</v>
      </c>
      <c r="I5" s="140">
        <v>8</v>
      </c>
      <c r="J5" s="140">
        <v>9</v>
      </c>
      <c r="K5" s="140">
        <v>10</v>
      </c>
      <c r="L5" s="140">
        <v>11</v>
      </c>
      <c r="M5" s="140">
        <v>12</v>
      </c>
      <c r="N5" s="140">
        <v>13</v>
      </c>
      <c r="O5" s="140">
        <v>14</v>
      </c>
      <c r="P5" s="140">
        <v>15</v>
      </c>
      <c r="Q5" s="141" t="s">
        <v>177</v>
      </c>
      <c r="R5" s="142" t="s">
        <v>129</v>
      </c>
      <c r="S5" s="143" t="s">
        <v>178</v>
      </c>
      <c r="T5" s="143" t="s">
        <v>179</v>
      </c>
      <c r="U5" s="143" t="s">
        <v>180</v>
      </c>
      <c r="V5" s="143" t="s">
        <v>181</v>
      </c>
      <c r="W5" s="143" t="s">
        <v>182</v>
      </c>
      <c r="X5" s="144" t="s">
        <v>183</v>
      </c>
      <c r="Y5" s="143" t="s">
        <v>184</v>
      </c>
      <c r="Z5" s="144" t="s">
        <v>269</v>
      </c>
      <c r="AA5" s="144" t="s">
        <v>352</v>
      </c>
      <c r="AB5" s="144" t="s">
        <v>187</v>
      </c>
    </row>
    <row r="6" spans="1:30">
      <c r="A6" s="140">
        <v>1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145">
        <f>SUM(B6:Q6)</f>
        <v>0</v>
      </c>
      <c r="S6" s="989">
        <f>B6*10350+C6*10588+D6*10826+E6*11064+F6*11302+G6*11540+H6*11778+I6*12016+J6*12254+K6*12492+L6*12730+M6*12968+N6*13206+O6*13444+P6*13682</f>
        <v>0</v>
      </c>
      <c r="T6" s="989">
        <f t="shared" ref="T6:T21" si="0">S6*45%</f>
        <v>0</v>
      </c>
      <c r="U6" s="989">
        <f>S6*18.7%</f>
        <v>0</v>
      </c>
      <c r="V6" s="989">
        <f t="shared" ref="V6:V21" si="1">S6*10%</f>
        <v>0</v>
      </c>
      <c r="W6" s="989">
        <f>S6*10%</f>
        <v>0</v>
      </c>
      <c r="X6" s="989"/>
      <c r="Y6" s="989"/>
      <c r="Z6" s="990">
        <f>S6*0.25</f>
        <v>0</v>
      </c>
      <c r="AA6" s="989"/>
      <c r="AB6" s="989">
        <f t="shared" ref="AB6:AB21" si="2">SUM(S6:AA6)</f>
        <v>0</v>
      </c>
    </row>
    <row r="7" spans="1:30">
      <c r="A7" s="140">
        <v>2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405"/>
      <c r="O7" s="405"/>
      <c r="P7" s="405"/>
      <c r="Q7" s="405"/>
      <c r="R7" s="145">
        <f t="shared" ref="R7:R21" si="3">SUM(B7:Q7)</f>
        <v>0</v>
      </c>
      <c r="S7" s="989">
        <f>B7*10527.5+C7*10840.33+D7*11153.17+E7*11466+F7*11778.83+G7*12091.67+H7*12404.5+I7*12717.33+J7*13030.17+K7*13343+L7*13655.83+M7*13968.67+N7*14281.5+O7*14594.33+P7*14907.17</f>
        <v>0</v>
      </c>
      <c r="T7" s="989">
        <f t="shared" si="0"/>
        <v>0</v>
      </c>
      <c r="U7" s="989">
        <f t="shared" ref="U7:U21" si="4">S7*18.7%</f>
        <v>0</v>
      </c>
      <c r="V7" s="989">
        <f t="shared" si="1"/>
        <v>0</v>
      </c>
      <c r="W7" s="989">
        <f t="shared" ref="W7:W21" si="5">S7*10%</f>
        <v>0</v>
      </c>
      <c r="X7" s="989"/>
      <c r="Y7" s="989"/>
      <c r="Z7" s="990">
        <f>S7*0.25</f>
        <v>0</v>
      </c>
      <c r="AA7" s="989"/>
      <c r="AB7" s="989">
        <f t="shared" si="2"/>
        <v>0</v>
      </c>
    </row>
    <row r="8" spans="1:30">
      <c r="A8" s="140">
        <v>3</v>
      </c>
      <c r="B8" s="405"/>
      <c r="C8" s="405"/>
      <c r="D8" s="405"/>
      <c r="E8" s="405"/>
      <c r="F8" s="405"/>
      <c r="G8" s="405">
        <v>1</v>
      </c>
      <c r="H8" s="405"/>
      <c r="I8" s="405"/>
      <c r="J8" s="405"/>
      <c r="K8" s="405"/>
      <c r="L8" s="405"/>
      <c r="M8" s="405"/>
      <c r="N8" s="405"/>
      <c r="O8" s="405">
        <v>1</v>
      </c>
      <c r="P8" s="405"/>
      <c r="Q8" s="405"/>
      <c r="R8" s="145">
        <f t="shared" si="3"/>
        <v>2</v>
      </c>
      <c r="S8" s="989">
        <f>B8*10678.67+C8*11061.17+D8*11443.67+E8*11826.17+F8*12591.17+G8*12973.67+H8*13356.17+I8*13738.67+J8*14121.17+K8*14503.67+L8*14886.17+M8*15268.67+N8*15651.17+O8*15651.17+P8*16033.67</f>
        <v>28624.84</v>
      </c>
      <c r="T8" s="989">
        <f t="shared" si="0"/>
        <v>12881.178</v>
      </c>
      <c r="U8" s="989">
        <f t="shared" si="4"/>
        <v>5352.8450800000001</v>
      </c>
      <c r="V8" s="989">
        <f t="shared" si="1"/>
        <v>2862.4840000000004</v>
      </c>
      <c r="W8" s="989">
        <f t="shared" si="5"/>
        <v>2862.4840000000004</v>
      </c>
      <c r="X8" s="989"/>
      <c r="Y8" s="989"/>
      <c r="Z8" s="990">
        <f>S8*0.25</f>
        <v>7156.21</v>
      </c>
      <c r="AA8" s="989"/>
      <c r="AB8" s="989">
        <f t="shared" si="2"/>
        <v>59740.041079999988</v>
      </c>
    </row>
    <row r="9" spans="1:30">
      <c r="A9" s="140">
        <v>4</v>
      </c>
      <c r="B9" s="405"/>
      <c r="C9" s="405"/>
      <c r="D9" s="405"/>
      <c r="E9" s="405"/>
      <c r="F9" s="405"/>
      <c r="G9" s="405"/>
      <c r="H9" s="405"/>
      <c r="I9" s="405"/>
      <c r="J9" s="405">
        <v>1</v>
      </c>
      <c r="K9" s="405"/>
      <c r="L9" s="405"/>
      <c r="M9" s="405"/>
      <c r="N9" s="405"/>
      <c r="O9" s="405"/>
      <c r="P9" s="405"/>
      <c r="Q9" s="405"/>
      <c r="R9" s="145">
        <f t="shared" si="3"/>
        <v>1</v>
      </c>
      <c r="S9" s="989">
        <f>B9*10932.51+C9*11380.69+D9*11828.86+E9*12277.04+F9*12725.21+G9*13173.39+H9*13621.56+I9*14069.74+J9*14517.91+K9*14966.09+L9*15414.26+M9*15862.44+N9*16310.61+O9*16758.79+P9*17206.96</f>
        <v>14517.91</v>
      </c>
      <c r="T9" s="989">
        <f t="shared" si="0"/>
        <v>6533.0595000000003</v>
      </c>
      <c r="U9" s="989">
        <f t="shared" si="4"/>
        <v>2714.84917</v>
      </c>
      <c r="V9" s="989">
        <f t="shared" si="1"/>
        <v>1451.7910000000002</v>
      </c>
      <c r="W9" s="989">
        <f t="shared" si="5"/>
        <v>1451.7910000000002</v>
      </c>
      <c r="X9" s="989"/>
      <c r="Y9" s="989"/>
      <c r="Z9" s="990">
        <f t="shared" ref="Z9:Z21" si="6">S9*0.25</f>
        <v>3629.4775</v>
      </c>
      <c r="AA9" s="989"/>
      <c r="AB9" s="989">
        <f t="shared" si="2"/>
        <v>30298.878170000004</v>
      </c>
      <c r="AC9" s="147"/>
    </row>
    <row r="10" spans="1:30">
      <c r="A10" s="140">
        <v>5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145">
        <f t="shared" si="3"/>
        <v>0</v>
      </c>
      <c r="S10" s="989">
        <f>B10*12141.32+C10*12648.62+D10*13155.92+E10*13663.22+F10*14170.52+G10*14677.82+H10*15185.12+I10*15692.42+J10*16199.72+K10*16707.02+L10*17214.32+M10*17721.62+N10*17721.62+O10*18228.92+P10*19243.52</f>
        <v>0</v>
      </c>
      <c r="T10" s="989">
        <f t="shared" si="0"/>
        <v>0</v>
      </c>
      <c r="U10" s="989">
        <f t="shared" si="4"/>
        <v>0</v>
      </c>
      <c r="V10" s="989">
        <f t="shared" si="1"/>
        <v>0</v>
      </c>
      <c r="W10" s="989">
        <f t="shared" si="5"/>
        <v>0</v>
      </c>
      <c r="X10" s="989"/>
      <c r="Y10" s="989"/>
      <c r="Z10" s="990">
        <f t="shared" si="6"/>
        <v>0</v>
      </c>
      <c r="AA10" s="989"/>
      <c r="AB10" s="989">
        <f t="shared" si="2"/>
        <v>0</v>
      </c>
    </row>
    <row r="11" spans="1:30">
      <c r="A11" s="140">
        <v>6</v>
      </c>
      <c r="B11" s="405"/>
      <c r="C11" s="405"/>
      <c r="D11" s="405"/>
      <c r="E11" s="405"/>
      <c r="F11" s="405"/>
      <c r="G11" s="405"/>
      <c r="H11" s="405">
        <v>1</v>
      </c>
      <c r="I11" s="405"/>
      <c r="J11" s="405"/>
      <c r="K11" s="405"/>
      <c r="L11" s="405">
        <v>1</v>
      </c>
      <c r="M11" s="405"/>
      <c r="N11" s="405"/>
      <c r="O11" s="405"/>
      <c r="P11" s="405"/>
      <c r="Q11" s="405"/>
      <c r="R11" s="145">
        <f>SUM(B11:Q11)</f>
        <v>2</v>
      </c>
      <c r="S11" s="989">
        <f>B11*13350.38+C11*13903.59+D11*14456.8+E11*15010.01+F11*15563.22+G11*16116.43+H11*16669.63+I11*17222.84+J11*17776.05+K11*18329.26+L11*18882.47+M11*19435.68+N11*19988.88+O11*20542.09+P11*21095.3</f>
        <v>35552.100000000006</v>
      </c>
      <c r="T11" s="989">
        <f t="shared" si="0"/>
        <v>15998.445000000003</v>
      </c>
      <c r="U11" s="989">
        <f t="shared" si="4"/>
        <v>6648.2427000000007</v>
      </c>
      <c r="V11" s="989">
        <f t="shared" si="1"/>
        <v>3555.2100000000009</v>
      </c>
      <c r="W11" s="989">
        <f t="shared" si="5"/>
        <v>3555.2100000000009</v>
      </c>
      <c r="X11" s="989"/>
      <c r="Y11" s="989"/>
      <c r="Z11" s="990">
        <f t="shared" si="6"/>
        <v>8888.0250000000015</v>
      </c>
      <c r="AA11" s="989"/>
      <c r="AB11" s="989">
        <f t="shared" si="2"/>
        <v>74197.232700000022</v>
      </c>
    </row>
    <row r="12" spans="1:30">
      <c r="A12" s="140">
        <v>7</v>
      </c>
      <c r="B12" s="405"/>
      <c r="C12" s="405"/>
      <c r="D12" s="405"/>
      <c r="E12" s="405"/>
      <c r="F12" s="405"/>
      <c r="G12" s="405">
        <v>1</v>
      </c>
      <c r="H12" s="405">
        <v>1</v>
      </c>
      <c r="I12" s="405"/>
      <c r="J12" s="405"/>
      <c r="K12" s="405"/>
      <c r="L12" s="405"/>
      <c r="M12" s="405"/>
      <c r="N12" s="405"/>
      <c r="O12" s="405"/>
      <c r="P12" s="405"/>
      <c r="Q12" s="405"/>
      <c r="R12" s="145">
        <f t="shared" si="3"/>
        <v>2</v>
      </c>
      <c r="S12" s="989">
        <f>B12*16324.86+C12*16946.67+D12*17568.48+E12*18190.28+F12*18812.09+G12*19433.9+H12*20055.71+I12*20677.52+J12*21299.33+K12*21921.13+L12*22542.94+M12*23786.56+N12*23164.75+O12*24408.37+P12*25030.18</f>
        <v>39489.61</v>
      </c>
      <c r="T12" s="989">
        <f t="shared" si="0"/>
        <v>17770.324500000002</v>
      </c>
      <c r="U12" s="989">
        <f t="shared" si="4"/>
        <v>7384.5570699999998</v>
      </c>
      <c r="V12" s="989">
        <f t="shared" si="1"/>
        <v>3948.9610000000002</v>
      </c>
      <c r="W12" s="989">
        <f t="shared" si="5"/>
        <v>3948.9610000000002</v>
      </c>
      <c r="X12" s="989"/>
      <c r="Y12" s="989"/>
      <c r="Z12" s="990">
        <f t="shared" si="6"/>
        <v>9872.4025000000001</v>
      </c>
      <c r="AA12" s="989"/>
      <c r="AB12" s="989">
        <f t="shared" si="2"/>
        <v>82414.816070000001</v>
      </c>
    </row>
    <row r="13" spans="1:30">
      <c r="A13" s="140">
        <v>8</v>
      </c>
      <c r="B13" s="405"/>
      <c r="C13" s="405"/>
      <c r="D13" s="405"/>
      <c r="E13" s="405">
        <v>1</v>
      </c>
      <c r="F13" s="405"/>
      <c r="G13" s="405"/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145">
        <f t="shared" si="3"/>
        <v>1</v>
      </c>
      <c r="S13" s="989">
        <f>B13*21239.52+C13*21979.52+D13*22719.51+E13*23459.51+F13*24199.5+G13*24939.5+H13*25679.5+I13*26419.49+J13*27159.49+K13*27899.48+L13*28639.48+M13*29379.48+N13*30119.47+O13*30859.47+P13*31599.46</f>
        <v>23459.51</v>
      </c>
      <c r="T13" s="989">
        <f t="shared" si="0"/>
        <v>10556.779499999999</v>
      </c>
      <c r="U13" s="989">
        <f t="shared" si="4"/>
        <v>4386.9283699999996</v>
      </c>
      <c r="V13" s="989">
        <f t="shared" si="1"/>
        <v>2345.951</v>
      </c>
      <c r="W13" s="989">
        <f t="shared" si="5"/>
        <v>2345.951</v>
      </c>
      <c r="X13" s="989"/>
      <c r="Y13" s="989"/>
      <c r="Z13" s="990">
        <f t="shared" si="6"/>
        <v>5864.8774999999996</v>
      </c>
      <c r="AA13" s="989"/>
      <c r="AB13" s="989">
        <f t="shared" si="2"/>
        <v>48959.997370000005</v>
      </c>
    </row>
    <row r="14" spans="1:30">
      <c r="A14" s="140">
        <v>9</v>
      </c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145">
        <f t="shared" si="3"/>
        <v>0</v>
      </c>
      <c r="S14" s="989">
        <f>B14*25034.95+C14*25916.13+D14*26797.3+E14*27678.48+F14*28559.65+G14*29440.83+H14*30322+I14*31203.18+J14*32084.35+K14*32965.53+L14*33846.7+M14*34727.88+N14*35609.05+O14*36490.23+P14*37371.4</f>
        <v>0</v>
      </c>
      <c r="T14" s="989">
        <f t="shared" si="0"/>
        <v>0</v>
      </c>
      <c r="U14" s="989">
        <f t="shared" si="4"/>
        <v>0</v>
      </c>
      <c r="V14" s="989">
        <f t="shared" si="1"/>
        <v>0</v>
      </c>
      <c r="W14" s="989">
        <f t="shared" si="5"/>
        <v>0</v>
      </c>
      <c r="X14" s="989"/>
      <c r="Y14" s="989"/>
      <c r="Z14" s="990">
        <f t="shared" si="6"/>
        <v>0</v>
      </c>
      <c r="AA14" s="989"/>
      <c r="AB14" s="989">
        <f t="shared" si="2"/>
        <v>0</v>
      </c>
    </row>
    <row r="15" spans="1:30">
      <c r="A15" s="140">
        <v>10</v>
      </c>
      <c r="B15" s="405"/>
      <c r="C15" s="405"/>
      <c r="D15" s="405"/>
      <c r="E15" s="405"/>
      <c r="F15" s="405"/>
      <c r="G15" s="405">
        <v>1</v>
      </c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145">
        <f t="shared" si="3"/>
        <v>1</v>
      </c>
      <c r="S15" s="989">
        <f>B15*29473.25+C15*30442.13+D15*31411.01+E15*32379.89+F15*33348.77+G15*34317.65+H15*35286.53+I15*36255.4+J15*37224.28+K15*38193.16+L15*39162.04+M15*40130.92+N15*41099.8+O15*42068.68+P15*43037.56</f>
        <v>34317.65</v>
      </c>
      <c r="T15" s="989">
        <f t="shared" si="0"/>
        <v>15442.942500000001</v>
      </c>
      <c r="U15" s="989">
        <f t="shared" si="4"/>
        <v>6417.4005500000003</v>
      </c>
      <c r="V15" s="989">
        <f t="shared" si="1"/>
        <v>3431.7650000000003</v>
      </c>
      <c r="W15" s="989">
        <f t="shared" si="5"/>
        <v>3431.7650000000003</v>
      </c>
      <c r="X15" s="989"/>
      <c r="Y15" s="989"/>
      <c r="Z15" s="990">
        <f t="shared" si="6"/>
        <v>8579.4125000000004</v>
      </c>
      <c r="AA15" s="989"/>
      <c r="AB15" s="989">
        <f t="shared" si="2"/>
        <v>71620.935549999995</v>
      </c>
    </row>
    <row r="16" spans="1:30" s="148" customFormat="1" ht="15">
      <c r="A16" s="140">
        <v>12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145">
        <f t="shared" si="3"/>
        <v>0</v>
      </c>
      <c r="S16" s="989">
        <f>B16*34001.96+C16*35504.95+D16*37007.93+E16*38510.91+F16*40013.9+G16*41516.88+H16*43019.86+I16*44522.85+J16*46025.83+K16*47528.81+L16*49031.8</f>
        <v>0</v>
      </c>
      <c r="T16" s="989">
        <f t="shared" si="0"/>
        <v>0</v>
      </c>
      <c r="U16" s="989">
        <f t="shared" si="4"/>
        <v>0</v>
      </c>
      <c r="V16" s="989">
        <f t="shared" si="1"/>
        <v>0</v>
      </c>
      <c r="W16" s="989">
        <f t="shared" si="5"/>
        <v>0</v>
      </c>
      <c r="X16" s="989"/>
      <c r="Y16" s="989"/>
      <c r="Z16" s="990">
        <f t="shared" si="6"/>
        <v>0</v>
      </c>
      <c r="AA16" s="989"/>
      <c r="AB16" s="989">
        <f t="shared" si="2"/>
        <v>0</v>
      </c>
    </row>
    <row r="17" spans="1:30" s="148" customFormat="1" ht="15">
      <c r="A17" s="140">
        <v>13</v>
      </c>
      <c r="B17" s="405"/>
      <c r="C17" s="405"/>
      <c r="D17" s="405"/>
      <c r="E17" s="405"/>
      <c r="F17" s="405"/>
      <c r="G17" s="405"/>
      <c r="H17" s="405"/>
      <c r="I17" s="405"/>
      <c r="J17" s="405"/>
      <c r="K17" s="405"/>
      <c r="L17" s="405">
        <v>1</v>
      </c>
      <c r="M17" s="405"/>
      <c r="N17" s="405"/>
      <c r="O17" s="405"/>
      <c r="P17" s="405"/>
      <c r="Q17" s="405"/>
      <c r="R17" s="145">
        <f t="shared" si="3"/>
        <v>1</v>
      </c>
      <c r="S17" s="989">
        <f>B17*38014.65+C17*39603.79+D17*41192.93+E17*42782.07+F17*44371.2+G17*45960.34+H17*47549.48+I17*49138.62+J17*50727.75+K17*52316.89+L17*53906.03</f>
        <v>53906.03</v>
      </c>
      <c r="T17" s="989">
        <f t="shared" si="0"/>
        <v>24257.713500000002</v>
      </c>
      <c r="U17" s="989">
        <f t="shared" si="4"/>
        <v>10080.427610000001</v>
      </c>
      <c r="V17" s="989">
        <f t="shared" si="1"/>
        <v>5390.6030000000001</v>
      </c>
      <c r="W17" s="989">
        <f t="shared" si="5"/>
        <v>5390.6030000000001</v>
      </c>
      <c r="X17" s="989"/>
      <c r="Y17" s="989"/>
      <c r="Z17" s="990">
        <f t="shared" si="6"/>
        <v>13476.5075</v>
      </c>
      <c r="AA17" s="989"/>
      <c r="AB17" s="989">
        <f t="shared" si="2"/>
        <v>112501.88461000001</v>
      </c>
    </row>
    <row r="18" spans="1:30" s="148" customFormat="1" ht="15">
      <c r="A18" s="140">
        <v>14</v>
      </c>
      <c r="B18" s="405"/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145">
        <f t="shared" si="3"/>
        <v>0</v>
      </c>
      <c r="S18" s="989">
        <f>B18*42046.08+C18*43756.89+D18*45467.7+E18*47178.51+F18*48889.33+G18*50600.14+H18*52310.95+I18*54021.76+J18*55732.58+K18*57443.39+L18*59154.2</f>
        <v>0</v>
      </c>
      <c r="T18" s="989">
        <f t="shared" si="0"/>
        <v>0</v>
      </c>
      <c r="U18" s="989">
        <f t="shared" si="4"/>
        <v>0</v>
      </c>
      <c r="V18" s="989">
        <f t="shared" si="1"/>
        <v>0</v>
      </c>
      <c r="W18" s="989">
        <f t="shared" si="5"/>
        <v>0</v>
      </c>
      <c r="X18" s="989"/>
      <c r="Y18" s="989"/>
      <c r="Z18" s="990">
        <f t="shared" si="6"/>
        <v>0</v>
      </c>
      <c r="AA18" s="989"/>
      <c r="AB18" s="989">
        <f t="shared" si="2"/>
        <v>0</v>
      </c>
    </row>
    <row r="19" spans="1:30" s="148" customFormat="1" ht="15">
      <c r="A19" s="140">
        <v>15</v>
      </c>
      <c r="B19" s="405"/>
      <c r="C19" s="405"/>
      <c r="D19" s="405"/>
      <c r="E19" s="405"/>
      <c r="F19" s="405"/>
      <c r="G19" s="405"/>
      <c r="H19" s="405"/>
      <c r="I19" s="405"/>
      <c r="J19" s="405"/>
      <c r="K19" s="405"/>
      <c r="L19" s="405"/>
      <c r="M19" s="405"/>
      <c r="N19" s="405"/>
      <c r="O19" s="405"/>
      <c r="P19" s="405"/>
      <c r="Q19" s="405"/>
      <c r="R19" s="145">
        <f t="shared" si="3"/>
        <v>0</v>
      </c>
      <c r="S19" s="989">
        <f>B19*39058.18+C19*40976.87+D19*42895.56+E19*44814.25+F19*46732.94+G19*48651.63+H19*50570.33+I19*52489.02+J19*54407.71</f>
        <v>0</v>
      </c>
      <c r="T19" s="989">
        <f t="shared" si="0"/>
        <v>0</v>
      </c>
      <c r="U19" s="989">
        <f t="shared" si="4"/>
        <v>0</v>
      </c>
      <c r="V19" s="989">
        <f t="shared" si="1"/>
        <v>0</v>
      </c>
      <c r="W19" s="989">
        <f t="shared" si="5"/>
        <v>0</v>
      </c>
      <c r="X19" s="989">
        <f>S19*2.5%</f>
        <v>0</v>
      </c>
      <c r="Y19" s="989">
        <f>R19*24535.28</f>
        <v>0</v>
      </c>
      <c r="Z19" s="990">
        <f t="shared" si="6"/>
        <v>0</v>
      </c>
      <c r="AA19" s="989"/>
      <c r="AB19" s="989">
        <f t="shared" si="2"/>
        <v>0</v>
      </c>
    </row>
    <row r="20" spans="1:30" s="148" customFormat="1" ht="15">
      <c r="A20" s="140">
        <v>16</v>
      </c>
      <c r="B20" s="405"/>
      <c r="C20" s="405"/>
      <c r="D20" s="405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145">
        <f t="shared" si="3"/>
        <v>0</v>
      </c>
      <c r="S20" s="989">
        <f>B20*43200.19+C20*45505.96+D20*47811.73+E20*50117.49+F20*52423.26+G20*54729.03+H20*57034.79+I20*59340.56+J20*61646.33</f>
        <v>0</v>
      </c>
      <c r="T20" s="989">
        <f t="shared" si="0"/>
        <v>0</v>
      </c>
      <c r="U20" s="989">
        <f t="shared" si="4"/>
        <v>0</v>
      </c>
      <c r="V20" s="989">
        <f t="shared" si="1"/>
        <v>0</v>
      </c>
      <c r="W20" s="989">
        <f t="shared" si="5"/>
        <v>0</v>
      </c>
      <c r="X20" s="989">
        <f>S20*2.5%</f>
        <v>0</v>
      </c>
      <c r="Y20" s="989">
        <f>R20*49070.56</f>
        <v>0</v>
      </c>
      <c r="Z20" s="990">
        <f t="shared" si="6"/>
        <v>0</v>
      </c>
      <c r="AA20" s="989"/>
      <c r="AB20" s="989">
        <f t="shared" si="2"/>
        <v>0</v>
      </c>
    </row>
    <row r="21" spans="1:30" s="148" customFormat="1" ht="16.5" customHeight="1">
      <c r="A21" s="140">
        <v>17</v>
      </c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145">
        <f t="shared" si="3"/>
        <v>0</v>
      </c>
      <c r="S21" s="989">
        <f>B21*48166.19+C21*50782.77+D21*53399.34+E21*56015.92+F21*58632.49+G21*61249.07+H21*63865.64+I21*66482.22+J21*69098.79</f>
        <v>0</v>
      </c>
      <c r="T21" s="989">
        <f t="shared" si="0"/>
        <v>0</v>
      </c>
      <c r="U21" s="989">
        <f t="shared" si="4"/>
        <v>0</v>
      </c>
      <c r="V21" s="989">
        <f t="shared" si="1"/>
        <v>0</v>
      </c>
      <c r="W21" s="989">
        <f t="shared" si="5"/>
        <v>0</v>
      </c>
      <c r="X21" s="989">
        <f>S21*2.5%</f>
        <v>0</v>
      </c>
      <c r="Y21" s="989">
        <f>R21*49070.56</f>
        <v>0</v>
      </c>
      <c r="Z21" s="990">
        <f t="shared" si="6"/>
        <v>0</v>
      </c>
      <c r="AA21" s="989"/>
      <c r="AB21" s="989">
        <f t="shared" si="2"/>
        <v>0</v>
      </c>
    </row>
    <row r="22" spans="1:30" s="148" customFormat="1" ht="15">
      <c r="A22" s="149" t="s">
        <v>177</v>
      </c>
      <c r="B22" s="63">
        <v>10</v>
      </c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145">
        <f>SUM(B22:Q22)</f>
        <v>10</v>
      </c>
      <c r="S22" s="406">
        <v>1040250</v>
      </c>
      <c r="T22" s="406"/>
      <c r="U22" s="406"/>
      <c r="V22" s="406"/>
      <c r="W22" s="406"/>
      <c r="X22" s="406"/>
      <c r="Y22" s="406"/>
      <c r="Z22" s="406"/>
      <c r="AA22" s="169">
        <v>1642474.1666666667</v>
      </c>
      <c r="AB22" s="169"/>
      <c r="AC22" s="169"/>
    </row>
    <row r="23" spans="1:30" s="148" customFormat="1" ht="15">
      <c r="A23" s="331" t="s">
        <v>353</v>
      </c>
      <c r="B23" s="407"/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  <c r="O23" s="407"/>
      <c r="P23" s="407"/>
      <c r="Q23" s="407"/>
      <c r="R23" s="405"/>
      <c r="S23" s="408"/>
      <c r="T23" s="408"/>
      <c r="U23" s="408"/>
      <c r="V23" s="408"/>
      <c r="W23" s="408"/>
      <c r="X23" s="408"/>
      <c r="Y23" s="408"/>
      <c r="Z23" s="408"/>
      <c r="AA23" s="406"/>
      <c r="AB23" s="991">
        <f>SUM(S22:AB22)</f>
        <v>2682724.166666667</v>
      </c>
    </row>
    <row r="24" spans="1:30" s="148" customFormat="1" ht="15">
      <c r="A24" s="149" t="s">
        <v>129</v>
      </c>
      <c r="B24" s="150">
        <f t="shared" ref="B24:Q24" si="7">SUM(B6:B22)</f>
        <v>10</v>
      </c>
      <c r="C24" s="150">
        <f t="shared" si="7"/>
        <v>0</v>
      </c>
      <c r="D24" s="150">
        <f t="shared" si="7"/>
        <v>0</v>
      </c>
      <c r="E24" s="150">
        <f t="shared" si="7"/>
        <v>1</v>
      </c>
      <c r="F24" s="150">
        <f t="shared" si="7"/>
        <v>0</v>
      </c>
      <c r="G24" s="150">
        <f t="shared" si="7"/>
        <v>3</v>
      </c>
      <c r="H24" s="150">
        <f t="shared" si="7"/>
        <v>2</v>
      </c>
      <c r="I24" s="150">
        <f t="shared" si="7"/>
        <v>0</v>
      </c>
      <c r="J24" s="150">
        <f t="shared" si="7"/>
        <v>1</v>
      </c>
      <c r="K24" s="150">
        <f t="shared" si="7"/>
        <v>0</v>
      </c>
      <c r="L24" s="150">
        <f t="shared" si="7"/>
        <v>2</v>
      </c>
      <c r="M24" s="150">
        <f t="shared" si="7"/>
        <v>0</v>
      </c>
      <c r="N24" s="150">
        <f t="shared" si="7"/>
        <v>0</v>
      </c>
      <c r="O24" s="150">
        <f t="shared" si="7"/>
        <v>1</v>
      </c>
      <c r="P24" s="150">
        <f t="shared" si="7"/>
        <v>0</v>
      </c>
      <c r="Q24" s="150">
        <f t="shared" si="7"/>
        <v>0</v>
      </c>
      <c r="R24" s="145">
        <f>SUM(R6:R23)</f>
        <v>20</v>
      </c>
      <c r="S24" s="989">
        <f t="shared" ref="S24:Y24" si="8">SUM(S6:S22)</f>
        <v>1270117.6499999999</v>
      </c>
      <c r="T24" s="989">
        <f t="shared" si="8"/>
        <v>103440.4425</v>
      </c>
      <c r="U24" s="989">
        <f t="shared" si="8"/>
        <v>42985.250549999997</v>
      </c>
      <c r="V24" s="989">
        <f t="shared" si="8"/>
        <v>22986.764999999999</v>
      </c>
      <c r="W24" s="989">
        <f t="shared" si="8"/>
        <v>22986.764999999999</v>
      </c>
      <c r="X24" s="989">
        <f t="shared" si="8"/>
        <v>0</v>
      </c>
      <c r="Y24" s="989">
        <f t="shared" si="8"/>
        <v>0</v>
      </c>
      <c r="Z24" s="989">
        <f>SUM(Z6:Z22)</f>
        <v>57466.912499999999</v>
      </c>
      <c r="AA24" s="989">
        <f>SUM(AA6:AA23)</f>
        <v>1642474.1666666667</v>
      </c>
      <c r="AB24" s="989">
        <f>SUM(AB6:AB23)</f>
        <v>3162457.9522166671</v>
      </c>
    </row>
    <row r="25" spans="1:30" s="148" customFormat="1" ht="15">
      <c r="A25" s="126" t="s">
        <v>188</v>
      </c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51" t="s">
        <v>189</v>
      </c>
      <c r="S25" s="152">
        <f>S24*12</f>
        <v>15241411.799999999</v>
      </c>
      <c r="T25" s="152">
        <f t="shared" ref="T25:AB25" si="9">T24*12</f>
        <v>1241285.31</v>
      </c>
      <c r="U25" s="152">
        <f t="shared" si="9"/>
        <v>515823.00659999996</v>
      </c>
      <c r="V25" s="152">
        <f t="shared" si="9"/>
        <v>275841.18</v>
      </c>
      <c r="W25" s="152">
        <f t="shared" si="9"/>
        <v>275841.18</v>
      </c>
      <c r="X25" s="994">
        <f t="shared" si="9"/>
        <v>0</v>
      </c>
      <c r="Y25" s="994">
        <f t="shared" si="9"/>
        <v>0</v>
      </c>
      <c r="Z25" s="994">
        <f t="shared" si="9"/>
        <v>689602.95</v>
      </c>
      <c r="AA25" s="994">
        <f t="shared" si="9"/>
        <v>19709690</v>
      </c>
      <c r="AB25" s="152">
        <f t="shared" si="9"/>
        <v>37949495.426600009</v>
      </c>
    </row>
    <row r="26" spans="1:30" s="148" customFormat="1" ht="15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</row>
    <row r="27" spans="1:30" s="148" customFormat="1" ht="15">
      <c r="A27" s="126"/>
      <c r="B27" s="315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X27" s="320"/>
      <c r="Y27" s="320"/>
      <c r="Z27" s="320"/>
      <c r="AA27" s="320"/>
      <c r="AB27" s="320"/>
      <c r="AC27" s="321"/>
      <c r="AD27" s="321"/>
    </row>
    <row r="28" spans="1:30" s="148" customFormat="1" ht="15">
      <c r="A28" s="126"/>
      <c r="B28" s="315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X28" s="320"/>
      <c r="Y28" s="320"/>
      <c r="Z28" s="320"/>
      <c r="AA28" s="320"/>
      <c r="AB28" s="320"/>
      <c r="AC28" s="321"/>
      <c r="AD28" s="321"/>
    </row>
    <row r="29" spans="1:30" s="148" customFormat="1" ht="15">
      <c r="A29" s="126"/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24"/>
      <c r="M29" s="315"/>
      <c r="N29" s="315"/>
      <c r="O29" s="315"/>
      <c r="P29" s="315"/>
      <c r="Q29" s="315"/>
      <c r="R29" s="322"/>
      <c r="S29" s="323"/>
      <c r="T29" s="323"/>
      <c r="U29" s="319"/>
      <c r="V29" s="320"/>
      <c r="W29" s="320"/>
      <c r="X29" s="320"/>
      <c r="Y29" s="320"/>
      <c r="Z29" s="320"/>
      <c r="AA29" s="320"/>
      <c r="AB29" s="320"/>
      <c r="AC29" s="321"/>
      <c r="AD29" s="321"/>
    </row>
    <row r="30" spans="1:30" s="148" customFormat="1" ht="15">
      <c r="A30" s="126"/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1150"/>
      <c r="M30" s="1150"/>
      <c r="N30" s="1150"/>
      <c r="O30" s="1150"/>
      <c r="P30" s="1150"/>
      <c r="Q30" s="1150"/>
      <c r="R30" s="1152">
        <v>7</v>
      </c>
      <c r="S30" s="1152"/>
      <c r="T30" s="1152"/>
      <c r="U30" s="1152"/>
      <c r="V30" s="1152"/>
      <c r="W30" s="1152"/>
      <c r="X30" s="320"/>
      <c r="Y30" s="320"/>
      <c r="Z30" s="320"/>
      <c r="AA30" s="320"/>
      <c r="AB30" s="320"/>
      <c r="AC30" s="321"/>
      <c r="AD30" s="321"/>
    </row>
    <row r="31" spans="1:30" s="148" customFormat="1" ht="15">
      <c r="A31" s="126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1149"/>
      <c r="M31" s="1149"/>
      <c r="N31" s="1149"/>
      <c r="O31" s="1149"/>
      <c r="P31" s="1149"/>
      <c r="Q31" s="1149"/>
      <c r="R31" s="322"/>
      <c r="S31" s="323"/>
      <c r="T31" s="323"/>
      <c r="U31" s="319"/>
      <c r="V31" s="320"/>
      <c r="W31" s="320"/>
      <c r="X31" s="320"/>
      <c r="Y31" s="326"/>
      <c r="Z31" s="327"/>
      <c r="AA31" s="328"/>
      <c r="AB31" s="320"/>
      <c r="AC31" s="321"/>
      <c r="AD31" s="321"/>
    </row>
    <row r="32" spans="1:30">
      <c r="B32" s="315"/>
      <c r="C32" s="315"/>
      <c r="D32" s="315"/>
      <c r="E32" s="315"/>
      <c r="F32" s="315"/>
      <c r="G32" s="315"/>
      <c r="H32" s="315"/>
      <c r="I32" s="315"/>
      <c r="J32" s="315"/>
      <c r="K32" s="315"/>
      <c r="L32" s="1149"/>
      <c r="M32" s="1149"/>
      <c r="N32" s="1149"/>
      <c r="O32" s="1149"/>
      <c r="P32" s="1149"/>
      <c r="Q32" s="1149"/>
      <c r="R32" s="1150"/>
      <c r="S32" s="1150"/>
      <c r="T32" s="325"/>
      <c r="U32" s="319"/>
      <c r="V32" s="320"/>
      <c r="W32" s="320"/>
      <c r="X32" s="320"/>
      <c r="Y32" s="320"/>
      <c r="Z32" s="327"/>
      <c r="AA32" s="320"/>
      <c r="AB32" s="320"/>
      <c r="AC32" s="319"/>
      <c r="AD32" s="319"/>
    </row>
    <row r="33" spans="1:30"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1150"/>
      <c r="M33" s="1150"/>
      <c r="N33" s="1150"/>
      <c r="O33" s="1150"/>
      <c r="P33" s="1150"/>
      <c r="Q33" s="1150"/>
      <c r="R33" s="1150"/>
      <c r="S33" s="1150"/>
      <c r="T33" s="325"/>
      <c r="U33" s="319"/>
      <c r="V33" s="320"/>
      <c r="W33" s="320"/>
      <c r="X33" s="320"/>
      <c r="Y33" s="320"/>
      <c r="Z33" s="327"/>
      <c r="AA33" s="320"/>
      <c r="AB33" s="320"/>
      <c r="AC33" s="319"/>
      <c r="AD33" s="319"/>
    </row>
    <row r="34" spans="1:30"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5"/>
      <c r="P34" s="315"/>
      <c r="Q34" s="315"/>
      <c r="R34" s="322"/>
      <c r="S34" s="329"/>
      <c r="T34" s="1148"/>
      <c r="U34" s="1148"/>
      <c r="V34" s="320"/>
      <c r="W34" s="320"/>
      <c r="X34" s="320"/>
      <c r="Y34" s="320"/>
      <c r="Z34" s="327"/>
      <c r="AA34" s="320"/>
      <c r="AB34" s="320"/>
      <c r="AC34" s="319"/>
      <c r="AD34" s="319"/>
    </row>
    <row r="35" spans="1:30"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22"/>
      <c r="S35" s="323"/>
      <c r="T35" s="323"/>
      <c r="U35" s="320"/>
      <c r="V35" s="320"/>
      <c r="W35" s="320"/>
      <c r="X35" s="320"/>
      <c r="Y35" s="320"/>
      <c r="Z35" s="327"/>
      <c r="AA35" s="320"/>
      <c r="AB35" s="320"/>
      <c r="AC35" s="319"/>
      <c r="AD35" s="319"/>
    </row>
    <row r="36" spans="1:30">
      <c r="B36" s="319"/>
      <c r="C36" s="319"/>
      <c r="D36" s="319"/>
      <c r="E36" s="319"/>
      <c r="F36" s="319"/>
      <c r="G36" s="319"/>
      <c r="H36" s="319"/>
      <c r="I36" s="319"/>
      <c r="J36" s="319"/>
      <c r="K36" s="319"/>
      <c r="L36" s="319"/>
      <c r="M36" s="319"/>
      <c r="N36" s="319"/>
      <c r="O36" s="319"/>
      <c r="P36" s="319"/>
      <c r="Q36" s="319"/>
      <c r="R36" s="330"/>
      <c r="S36" s="320"/>
      <c r="T36" s="320"/>
      <c r="U36" s="320"/>
      <c r="V36" s="320"/>
      <c r="W36" s="320"/>
      <c r="X36" s="320"/>
      <c r="Y36" s="320"/>
      <c r="Z36" s="327"/>
      <c r="AA36" s="320"/>
      <c r="AB36" s="320"/>
      <c r="AC36" s="319"/>
      <c r="AD36" s="319"/>
    </row>
    <row r="37" spans="1:30" ht="14.25">
      <c r="A37" s="153"/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19"/>
      <c r="O37" s="319"/>
      <c r="P37" s="319"/>
      <c r="Q37" s="319"/>
      <c r="R37" s="330"/>
      <c r="S37" s="320"/>
      <c r="T37" s="320"/>
      <c r="U37" s="320"/>
      <c r="V37" s="320"/>
      <c r="W37" s="320"/>
      <c r="X37" s="320"/>
      <c r="Y37" s="319"/>
      <c r="Z37" s="320"/>
      <c r="AA37" s="320"/>
      <c r="AB37" s="320"/>
      <c r="AC37" s="319"/>
      <c r="AD37" s="319"/>
    </row>
    <row r="38" spans="1:30">
      <c r="A38" s="154"/>
      <c r="R38" s="129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</row>
    <row r="39" spans="1:30">
      <c r="A39" s="154"/>
      <c r="R39" s="129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</row>
    <row r="40" spans="1:30" ht="14.25">
      <c r="A40" s="153"/>
      <c r="R40" s="129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</row>
    <row r="41" spans="1:30" ht="14.25">
      <c r="A41" s="155"/>
      <c r="R41" s="129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</row>
    <row r="42" spans="1:30" ht="14.25">
      <c r="A42" s="153"/>
      <c r="R42" s="129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</row>
    <row r="43" spans="1:30" ht="14.25">
      <c r="A43" s="153"/>
      <c r="R43" s="129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</row>
    <row r="45" spans="1:30">
      <c r="S45" s="156"/>
      <c r="T45" s="156"/>
      <c r="U45" s="156"/>
      <c r="V45" s="156"/>
      <c r="W45" s="156"/>
      <c r="X45" s="156"/>
      <c r="Y45" s="156"/>
      <c r="Z45" s="156"/>
      <c r="AA45" s="156"/>
      <c r="AB45" s="156"/>
    </row>
    <row r="46" spans="1:30">
      <c r="S46" s="157"/>
      <c r="T46" s="157"/>
      <c r="U46" s="157"/>
      <c r="V46" s="157"/>
      <c r="W46" s="158"/>
      <c r="X46" s="157"/>
      <c r="Y46" s="157"/>
      <c r="Z46" s="157"/>
      <c r="AA46" s="157"/>
      <c r="AB46" s="157"/>
    </row>
    <row r="47" spans="1:30">
      <c r="S47" s="157"/>
      <c r="T47" s="159"/>
    </row>
    <row r="48" spans="1:30">
      <c r="S48" s="157"/>
      <c r="T48" s="159"/>
    </row>
    <row r="49" spans="19:20">
      <c r="S49" s="157"/>
      <c r="T49" s="159"/>
    </row>
  </sheetData>
  <mergeCells count="15">
    <mergeCell ref="A1:AB1"/>
    <mergeCell ref="A2:AB2"/>
    <mergeCell ref="A3:AB3"/>
    <mergeCell ref="L31:N31"/>
    <mergeCell ref="O31:Q31"/>
    <mergeCell ref="R30:W30"/>
    <mergeCell ref="L30:N30"/>
    <mergeCell ref="O30:Q30"/>
    <mergeCell ref="T34:U34"/>
    <mergeCell ref="L32:N32"/>
    <mergeCell ref="O32:Q32"/>
    <mergeCell ref="R32:S32"/>
    <mergeCell ref="L33:N33"/>
    <mergeCell ref="O33:Q33"/>
    <mergeCell ref="R33:S33"/>
  </mergeCells>
  <pageMargins left="1.25" right="0.25" top="0.75" bottom="0.75" header="0.3" footer="0.3"/>
  <pageSetup paperSize="5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1:O53"/>
  <sheetViews>
    <sheetView showGridLines="0" view="pageBreakPreview" zoomScale="75" zoomScaleNormal="80" zoomScaleSheetLayoutView="75" workbookViewId="0">
      <pane xSplit="2" ySplit="6" topLeftCell="C7" activePane="bottomRight" state="frozen"/>
      <selection activeCell="F15" sqref="F15"/>
      <selection pane="topRight" activeCell="F15" sqref="F15"/>
      <selection pane="bottomLeft" activeCell="F15" sqref="F15"/>
      <selection pane="bottomRight" activeCell="H51" sqref="H51"/>
    </sheetView>
  </sheetViews>
  <sheetFormatPr defaultRowHeight="14.25"/>
  <cols>
    <col min="1" max="1" width="9.140625" style="23"/>
    <col min="2" max="2" width="15.140625" style="23" customWidth="1"/>
    <col min="3" max="3" width="24.42578125" style="23" customWidth="1"/>
    <col min="4" max="4" width="12.42578125" style="23" customWidth="1"/>
    <col min="5" max="5" width="14.7109375" style="23" customWidth="1"/>
    <col min="6" max="6" width="14.28515625" style="23" customWidth="1"/>
    <col min="7" max="7" width="18.140625" style="23" customWidth="1"/>
    <col min="8" max="8" width="15.5703125" style="23" customWidth="1"/>
    <col min="9" max="9" width="21.5703125" style="23" customWidth="1"/>
    <col min="10" max="10" width="22.140625" style="23" customWidth="1"/>
    <col min="11" max="11" width="15.5703125" style="23" customWidth="1"/>
    <col min="12" max="12" width="21" style="23" customWidth="1"/>
    <col min="13" max="13" width="20.140625" style="23" customWidth="1"/>
    <col min="14" max="14" width="21.5703125" style="23" bestFit="1" customWidth="1"/>
    <col min="15" max="252" width="9.140625" style="23"/>
    <col min="253" max="253" width="13.85546875" style="23" customWidth="1"/>
    <col min="254" max="254" width="24.42578125" style="23" customWidth="1"/>
    <col min="255" max="255" width="14.85546875" style="23" customWidth="1"/>
    <col min="256" max="256" width="16.28515625" style="23" customWidth="1"/>
    <col min="257" max="257" width="17.42578125" style="23" customWidth="1"/>
    <col min="258" max="259" width="15.5703125" style="23" customWidth="1"/>
    <col min="260" max="260" width="17.42578125" style="23" customWidth="1"/>
    <col min="261" max="261" width="18.85546875" style="23" customWidth="1"/>
    <col min="262" max="262" width="15.5703125" style="23" customWidth="1"/>
    <col min="263" max="265" width="20.140625" style="23" customWidth="1"/>
    <col min="266" max="266" width="11.42578125" style="23" customWidth="1"/>
    <col min="267" max="268" width="22.42578125" style="23" customWidth="1"/>
    <col min="269" max="269" width="26.28515625" style="23" customWidth="1"/>
    <col min="270" max="270" width="23.85546875" style="23" customWidth="1"/>
    <col min="271" max="508" width="9.140625" style="23"/>
    <col min="509" max="509" width="13.85546875" style="23" customWidth="1"/>
    <col min="510" max="510" width="24.42578125" style="23" customWidth="1"/>
    <col min="511" max="511" width="14.85546875" style="23" customWidth="1"/>
    <col min="512" max="512" width="16.28515625" style="23" customWidth="1"/>
    <col min="513" max="513" width="17.42578125" style="23" customWidth="1"/>
    <col min="514" max="515" width="15.5703125" style="23" customWidth="1"/>
    <col min="516" max="516" width="17.42578125" style="23" customWidth="1"/>
    <col min="517" max="517" width="18.85546875" style="23" customWidth="1"/>
    <col min="518" max="518" width="15.5703125" style="23" customWidth="1"/>
    <col min="519" max="521" width="20.140625" style="23" customWidth="1"/>
    <col min="522" max="522" width="11.42578125" style="23" customWidth="1"/>
    <col min="523" max="524" width="22.42578125" style="23" customWidth="1"/>
    <col min="525" max="525" width="26.28515625" style="23" customWidth="1"/>
    <col min="526" max="526" width="23.85546875" style="23" customWidth="1"/>
    <col min="527" max="764" width="9.140625" style="23"/>
    <col min="765" max="765" width="13.85546875" style="23" customWidth="1"/>
    <col min="766" max="766" width="24.42578125" style="23" customWidth="1"/>
    <col min="767" max="767" width="14.85546875" style="23" customWidth="1"/>
    <col min="768" max="768" width="16.28515625" style="23" customWidth="1"/>
    <col min="769" max="769" width="17.42578125" style="23" customWidth="1"/>
    <col min="770" max="771" width="15.5703125" style="23" customWidth="1"/>
    <col min="772" max="772" width="17.42578125" style="23" customWidth="1"/>
    <col min="773" max="773" width="18.85546875" style="23" customWidth="1"/>
    <col min="774" max="774" width="15.5703125" style="23" customWidth="1"/>
    <col min="775" max="777" width="20.140625" style="23" customWidth="1"/>
    <col min="778" max="778" width="11.42578125" style="23" customWidth="1"/>
    <col min="779" max="780" width="22.42578125" style="23" customWidth="1"/>
    <col min="781" max="781" width="26.28515625" style="23" customWidth="1"/>
    <col min="782" max="782" width="23.85546875" style="23" customWidth="1"/>
    <col min="783" max="1020" width="9.140625" style="23"/>
    <col min="1021" max="1021" width="13.85546875" style="23" customWidth="1"/>
    <col min="1022" max="1022" width="24.42578125" style="23" customWidth="1"/>
    <col min="1023" max="1023" width="14.85546875" style="23" customWidth="1"/>
    <col min="1024" max="1024" width="16.28515625" style="23" customWidth="1"/>
    <col min="1025" max="1025" width="17.42578125" style="23" customWidth="1"/>
    <col min="1026" max="1027" width="15.5703125" style="23" customWidth="1"/>
    <col min="1028" max="1028" width="17.42578125" style="23" customWidth="1"/>
    <col min="1029" max="1029" width="18.85546875" style="23" customWidth="1"/>
    <col min="1030" max="1030" width="15.5703125" style="23" customWidth="1"/>
    <col min="1031" max="1033" width="20.140625" style="23" customWidth="1"/>
    <col min="1034" max="1034" width="11.42578125" style="23" customWidth="1"/>
    <col min="1035" max="1036" width="22.42578125" style="23" customWidth="1"/>
    <col min="1037" max="1037" width="26.28515625" style="23" customWidth="1"/>
    <col min="1038" max="1038" width="23.85546875" style="23" customWidth="1"/>
    <col min="1039" max="1276" width="9.140625" style="23"/>
    <col min="1277" max="1277" width="13.85546875" style="23" customWidth="1"/>
    <col min="1278" max="1278" width="24.42578125" style="23" customWidth="1"/>
    <col min="1279" max="1279" width="14.85546875" style="23" customWidth="1"/>
    <col min="1280" max="1280" width="16.28515625" style="23" customWidth="1"/>
    <col min="1281" max="1281" width="17.42578125" style="23" customWidth="1"/>
    <col min="1282" max="1283" width="15.5703125" style="23" customWidth="1"/>
    <col min="1284" max="1284" width="17.42578125" style="23" customWidth="1"/>
    <col min="1285" max="1285" width="18.85546875" style="23" customWidth="1"/>
    <col min="1286" max="1286" width="15.5703125" style="23" customWidth="1"/>
    <col min="1287" max="1289" width="20.140625" style="23" customWidth="1"/>
    <col min="1290" max="1290" width="11.42578125" style="23" customWidth="1"/>
    <col min="1291" max="1292" width="22.42578125" style="23" customWidth="1"/>
    <col min="1293" max="1293" width="26.28515625" style="23" customWidth="1"/>
    <col min="1294" max="1294" width="23.85546875" style="23" customWidth="1"/>
    <col min="1295" max="1532" width="9.140625" style="23"/>
    <col min="1533" max="1533" width="13.85546875" style="23" customWidth="1"/>
    <col min="1534" max="1534" width="24.42578125" style="23" customWidth="1"/>
    <col min="1535" max="1535" width="14.85546875" style="23" customWidth="1"/>
    <col min="1536" max="1536" width="16.28515625" style="23" customWidth="1"/>
    <col min="1537" max="1537" width="17.42578125" style="23" customWidth="1"/>
    <col min="1538" max="1539" width="15.5703125" style="23" customWidth="1"/>
    <col min="1540" max="1540" width="17.42578125" style="23" customWidth="1"/>
    <col min="1541" max="1541" width="18.85546875" style="23" customWidth="1"/>
    <col min="1542" max="1542" width="15.5703125" style="23" customWidth="1"/>
    <col min="1543" max="1545" width="20.140625" style="23" customWidth="1"/>
    <col min="1546" max="1546" width="11.42578125" style="23" customWidth="1"/>
    <col min="1547" max="1548" width="22.42578125" style="23" customWidth="1"/>
    <col min="1549" max="1549" width="26.28515625" style="23" customWidth="1"/>
    <col min="1550" max="1550" width="23.85546875" style="23" customWidth="1"/>
    <col min="1551" max="1788" width="9.140625" style="23"/>
    <col min="1789" max="1789" width="13.85546875" style="23" customWidth="1"/>
    <col min="1790" max="1790" width="24.42578125" style="23" customWidth="1"/>
    <col min="1791" max="1791" width="14.85546875" style="23" customWidth="1"/>
    <col min="1792" max="1792" width="16.28515625" style="23" customWidth="1"/>
    <col min="1793" max="1793" width="17.42578125" style="23" customWidth="1"/>
    <col min="1794" max="1795" width="15.5703125" style="23" customWidth="1"/>
    <col min="1796" max="1796" width="17.42578125" style="23" customWidth="1"/>
    <col min="1797" max="1797" width="18.85546875" style="23" customWidth="1"/>
    <col min="1798" max="1798" width="15.5703125" style="23" customWidth="1"/>
    <col min="1799" max="1801" width="20.140625" style="23" customWidth="1"/>
    <col min="1802" max="1802" width="11.42578125" style="23" customWidth="1"/>
    <col min="1803" max="1804" width="22.42578125" style="23" customWidth="1"/>
    <col min="1805" max="1805" width="26.28515625" style="23" customWidth="1"/>
    <col min="1806" max="1806" width="23.85546875" style="23" customWidth="1"/>
    <col min="1807" max="2044" width="9.140625" style="23"/>
    <col min="2045" max="2045" width="13.85546875" style="23" customWidth="1"/>
    <col min="2046" max="2046" width="24.42578125" style="23" customWidth="1"/>
    <col min="2047" max="2047" width="14.85546875" style="23" customWidth="1"/>
    <col min="2048" max="2048" width="16.28515625" style="23" customWidth="1"/>
    <col min="2049" max="2049" width="17.42578125" style="23" customWidth="1"/>
    <col min="2050" max="2051" width="15.5703125" style="23" customWidth="1"/>
    <col min="2052" max="2052" width="17.42578125" style="23" customWidth="1"/>
    <col min="2053" max="2053" width="18.85546875" style="23" customWidth="1"/>
    <col min="2054" max="2054" width="15.5703125" style="23" customWidth="1"/>
    <col min="2055" max="2057" width="20.140625" style="23" customWidth="1"/>
    <col min="2058" max="2058" width="11.42578125" style="23" customWidth="1"/>
    <col min="2059" max="2060" width="22.42578125" style="23" customWidth="1"/>
    <col min="2061" max="2061" width="26.28515625" style="23" customWidth="1"/>
    <col min="2062" max="2062" width="23.85546875" style="23" customWidth="1"/>
    <col min="2063" max="2300" width="9.140625" style="23"/>
    <col min="2301" max="2301" width="13.85546875" style="23" customWidth="1"/>
    <col min="2302" max="2302" width="24.42578125" style="23" customWidth="1"/>
    <col min="2303" max="2303" width="14.85546875" style="23" customWidth="1"/>
    <col min="2304" max="2304" width="16.28515625" style="23" customWidth="1"/>
    <col min="2305" max="2305" width="17.42578125" style="23" customWidth="1"/>
    <col min="2306" max="2307" width="15.5703125" style="23" customWidth="1"/>
    <col min="2308" max="2308" width="17.42578125" style="23" customWidth="1"/>
    <col min="2309" max="2309" width="18.85546875" style="23" customWidth="1"/>
    <col min="2310" max="2310" width="15.5703125" style="23" customWidth="1"/>
    <col min="2311" max="2313" width="20.140625" style="23" customWidth="1"/>
    <col min="2314" max="2314" width="11.42578125" style="23" customWidth="1"/>
    <col min="2315" max="2316" width="22.42578125" style="23" customWidth="1"/>
    <col min="2317" max="2317" width="26.28515625" style="23" customWidth="1"/>
    <col min="2318" max="2318" width="23.85546875" style="23" customWidth="1"/>
    <col min="2319" max="2556" width="9.140625" style="23"/>
    <col min="2557" max="2557" width="13.85546875" style="23" customWidth="1"/>
    <col min="2558" max="2558" width="24.42578125" style="23" customWidth="1"/>
    <col min="2559" max="2559" width="14.85546875" style="23" customWidth="1"/>
    <col min="2560" max="2560" width="16.28515625" style="23" customWidth="1"/>
    <col min="2561" max="2561" width="17.42578125" style="23" customWidth="1"/>
    <col min="2562" max="2563" width="15.5703125" style="23" customWidth="1"/>
    <col min="2564" max="2564" width="17.42578125" style="23" customWidth="1"/>
    <col min="2565" max="2565" width="18.85546875" style="23" customWidth="1"/>
    <col min="2566" max="2566" width="15.5703125" style="23" customWidth="1"/>
    <col min="2567" max="2569" width="20.140625" style="23" customWidth="1"/>
    <col min="2570" max="2570" width="11.42578125" style="23" customWidth="1"/>
    <col min="2571" max="2572" width="22.42578125" style="23" customWidth="1"/>
    <col min="2573" max="2573" width="26.28515625" style="23" customWidth="1"/>
    <col min="2574" max="2574" width="23.85546875" style="23" customWidth="1"/>
    <col min="2575" max="2812" width="9.140625" style="23"/>
    <col min="2813" max="2813" width="13.85546875" style="23" customWidth="1"/>
    <col min="2814" max="2814" width="24.42578125" style="23" customWidth="1"/>
    <col min="2815" max="2815" width="14.85546875" style="23" customWidth="1"/>
    <col min="2816" max="2816" width="16.28515625" style="23" customWidth="1"/>
    <col min="2817" max="2817" width="17.42578125" style="23" customWidth="1"/>
    <col min="2818" max="2819" width="15.5703125" style="23" customWidth="1"/>
    <col min="2820" max="2820" width="17.42578125" style="23" customWidth="1"/>
    <col min="2821" max="2821" width="18.85546875" style="23" customWidth="1"/>
    <col min="2822" max="2822" width="15.5703125" style="23" customWidth="1"/>
    <col min="2823" max="2825" width="20.140625" style="23" customWidth="1"/>
    <col min="2826" max="2826" width="11.42578125" style="23" customWidth="1"/>
    <col min="2827" max="2828" width="22.42578125" style="23" customWidth="1"/>
    <col min="2829" max="2829" width="26.28515625" style="23" customWidth="1"/>
    <col min="2830" max="2830" width="23.85546875" style="23" customWidth="1"/>
    <col min="2831" max="3068" width="9.140625" style="23"/>
    <col min="3069" max="3069" width="13.85546875" style="23" customWidth="1"/>
    <col min="3070" max="3070" width="24.42578125" style="23" customWidth="1"/>
    <col min="3071" max="3071" width="14.85546875" style="23" customWidth="1"/>
    <col min="3072" max="3072" width="16.28515625" style="23" customWidth="1"/>
    <col min="3073" max="3073" width="17.42578125" style="23" customWidth="1"/>
    <col min="3074" max="3075" width="15.5703125" style="23" customWidth="1"/>
    <col min="3076" max="3076" width="17.42578125" style="23" customWidth="1"/>
    <col min="3077" max="3077" width="18.85546875" style="23" customWidth="1"/>
    <col min="3078" max="3078" width="15.5703125" style="23" customWidth="1"/>
    <col min="3079" max="3081" width="20.140625" style="23" customWidth="1"/>
    <col min="3082" max="3082" width="11.42578125" style="23" customWidth="1"/>
    <col min="3083" max="3084" width="22.42578125" style="23" customWidth="1"/>
    <col min="3085" max="3085" width="26.28515625" style="23" customWidth="1"/>
    <col min="3086" max="3086" width="23.85546875" style="23" customWidth="1"/>
    <col min="3087" max="3324" width="9.140625" style="23"/>
    <col min="3325" max="3325" width="13.85546875" style="23" customWidth="1"/>
    <col min="3326" max="3326" width="24.42578125" style="23" customWidth="1"/>
    <col min="3327" max="3327" width="14.85546875" style="23" customWidth="1"/>
    <col min="3328" max="3328" width="16.28515625" style="23" customWidth="1"/>
    <col min="3329" max="3329" width="17.42578125" style="23" customWidth="1"/>
    <col min="3330" max="3331" width="15.5703125" style="23" customWidth="1"/>
    <col min="3332" max="3332" width="17.42578125" style="23" customWidth="1"/>
    <col min="3333" max="3333" width="18.85546875" style="23" customWidth="1"/>
    <col min="3334" max="3334" width="15.5703125" style="23" customWidth="1"/>
    <col min="3335" max="3337" width="20.140625" style="23" customWidth="1"/>
    <col min="3338" max="3338" width="11.42578125" style="23" customWidth="1"/>
    <col min="3339" max="3340" width="22.42578125" style="23" customWidth="1"/>
    <col min="3341" max="3341" width="26.28515625" style="23" customWidth="1"/>
    <col min="3342" max="3342" width="23.85546875" style="23" customWidth="1"/>
    <col min="3343" max="3580" width="9.140625" style="23"/>
    <col min="3581" max="3581" width="13.85546875" style="23" customWidth="1"/>
    <col min="3582" max="3582" width="24.42578125" style="23" customWidth="1"/>
    <col min="3583" max="3583" width="14.85546875" style="23" customWidth="1"/>
    <col min="3584" max="3584" width="16.28515625" style="23" customWidth="1"/>
    <col min="3585" max="3585" width="17.42578125" style="23" customWidth="1"/>
    <col min="3586" max="3587" width="15.5703125" style="23" customWidth="1"/>
    <col min="3588" max="3588" width="17.42578125" style="23" customWidth="1"/>
    <col min="3589" max="3589" width="18.85546875" style="23" customWidth="1"/>
    <col min="3590" max="3590" width="15.5703125" style="23" customWidth="1"/>
    <col min="3591" max="3593" width="20.140625" style="23" customWidth="1"/>
    <col min="3594" max="3594" width="11.42578125" style="23" customWidth="1"/>
    <col min="3595" max="3596" width="22.42578125" style="23" customWidth="1"/>
    <col min="3597" max="3597" width="26.28515625" style="23" customWidth="1"/>
    <col min="3598" max="3598" width="23.85546875" style="23" customWidth="1"/>
    <col min="3599" max="3836" width="9.140625" style="23"/>
    <col min="3837" max="3837" width="13.85546875" style="23" customWidth="1"/>
    <col min="3838" max="3838" width="24.42578125" style="23" customWidth="1"/>
    <col min="3839" max="3839" width="14.85546875" style="23" customWidth="1"/>
    <col min="3840" max="3840" width="16.28515625" style="23" customWidth="1"/>
    <col min="3841" max="3841" width="17.42578125" style="23" customWidth="1"/>
    <col min="3842" max="3843" width="15.5703125" style="23" customWidth="1"/>
    <col min="3844" max="3844" width="17.42578125" style="23" customWidth="1"/>
    <col min="3845" max="3845" width="18.85546875" style="23" customWidth="1"/>
    <col min="3846" max="3846" width="15.5703125" style="23" customWidth="1"/>
    <col min="3847" max="3849" width="20.140625" style="23" customWidth="1"/>
    <col min="3850" max="3850" width="11.42578125" style="23" customWidth="1"/>
    <col min="3851" max="3852" width="22.42578125" style="23" customWidth="1"/>
    <col min="3853" max="3853" width="26.28515625" style="23" customWidth="1"/>
    <col min="3854" max="3854" width="23.85546875" style="23" customWidth="1"/>
    <col min="3855" max="4092" width="9.140625" style="23"/>
    <col min="4093" max="4093" width="13.85546875" style="23" customWidth="1"/>
    <col min="4094" max="4094" width="24.42578125" style="23" customWidth="1"/>
    <col min="4095" max="4095" width="14.85546875" style="23" customWidth="1"/>
    <col min="4096" max="4096" width="16.28515625" style="23" customWidth="1"/>
    <col min="4097" max="4097" width="17.42578125" style="23" customWidth="1"/>
    <col min="4098" max="4099" width="15.5703125" style="23" customWidth="1"/>
    <col min="4100" max="4100" width="17.42578125" style="23" customWidth="1"/>
    <col min="4101" max="4101" width="18.85546875" style="23" customWidth="1"/>
    <col min="4102" max="4102" width="15.5703125" style="23" customWidth="1"/>
    <col min="4103" max="4105" width="20.140625" style="23" customWidth="1"/>
    <col min="4106" max="4106" width="11.42578125" style="23" customWidth="1"/>
    <col min="4107" max="4108" width="22.42578125" style="23" customWidth="1"/>
    <col min="4109" max="4109" width="26.28515625" style="23" customWidth="1"/>
    <col min="4110" max="4110" width="23.85546875" style="23" customWidth="1"/>
    <col min="4111" max="4348" width="9.140625" style="23"/>
    <col min="4349" max="4349" width="13.85546875" style="23" customWidth="1"/>
    <col min="4350" max="4350" width="24.42578125" style="23" customWidth="1"/>
    <col min="4351" max="4351" width="14.85546875" style="23" customWidth="1"/>
    <col min="4352" max="4352" width="16.28515625" style="23" customWidth="1"/>
    <col min="4353" max="4353" width="17.42578125" style="23" customWidth="1"/>
    <col min="4354" max="4355" width="15.5703125" style="23" customWidth="1"/>
    <col min="4356" max="4356" width="17.42578125" style="23" customWidth="1"/>
    <col min="4357" max="4357" width="18.85546875" style="23" customWidth="1"/>
    <col min="4358" max="4358" width="15.5703125" style="23" customWidth="1"/>
    <col min="4359" max="4361" width="20.140625" style="23" customWidth="1"/>
    <col min="4362" max="4362" width="11.42578125" style="23" customWidth="1"/>
    <col min="4363" max="4364" width="22.42578125" style="23" customWidth="1"/>
    <col min="4365" max="4365" width="26.28515625" style="23" customWidth="1"/>
    <col min="4366" max="4366" width="23.85546875" style="23" customWidth="1"/>
    <col min="4367" max="4604" width="9.140625" style="23"/>
    <col min="4605" max="4605" width="13.85546875" style="23" customWidth="1"/>
    <col min="4606" max="4606" width="24.42578125" style="23" customWidth="1"/>
    <col min="4607" max="4607" width="14.85546875" style="23" customWidth="1"/>
    <col min="4608" max="4608" width="16.28515625" style="23" customWidth="1"/>
    <col min="4609" max="4609" width="17.42578125" style="23" customWidth="1"/>
    <col min="4610" max="4611" width="15.5703125" style="23" customWidth="1"/>
    <col min="4612" max="4612" width="17.42578125" style="23" customWidth="1"/>
    <col min="4613" max="4613" width="18.85546875" style="23" customWidth="1"/>
    <col min="4614" max="4614" width="15.5703125" style="23" customWidth="1"/>
    <col min="4615" max="4617" width="20.140625" style="23" customWidth="1"/>
    <col min="4618" max="4618" width="11.42578125" style="23" customWidth="1"/>
    <col min="4619" max="4620" width="22.42578125" style="23" customWidth="1"/>
    <col min="4621" max="4621" width="26.28515625" style="23" customWidth="1"/>
    <col min="4622" max="4622" width="23.85546875" style="23" customWidth="1"/>
    <col min="4623" max="4860" width="9.140625" style="23"/>
    <col min="4861" max="4861" width="13.85546875" style="23" customWidth="1"/>
    <col min="4862" max="4862" width="24.42578125" style="23" customWidth="1"/>
    <col min="4863" max="4863" width="14.85546875" style="23" customWidth="1"/>
    <col min="4864" max="4864" width="16.28515625" style="23" customWidth="1"/>
    <col min="4865" max="4865" width="17.42578125" style="23" customWidth="1"/>
    <col min="4866" max="4867" width="15.5703125" style="23" customWidth="1"/>
    <col min="4868" max="4868" width="17.42578125" style="23" customWidth="1"/>
    <col min="4869" max="4869" width="18.85546875" style="23" customWidth="1"/>
    <col min="4870" max="4870" width="15.5703125" style="23" customWidth="1"/>
    <col min="4871" max="4873" width="20.140625" style="23" customWidth="1"/>
    <col min="4874" max="4874" width="11.42578125" style="23" customWidth="1"/>
    <col min="4875" max="4876" width="22.42578125" style="23" customWidth="1"/>
    <col min="4877" max="4877" width="26.28515625" style="23" customWidth="1"/>
    <col min="4878" max="4878" width="23.85546875" style="23" customWidth="1"/>
    <col min="4879" max="5116" width="9.140625" style="23"/>
    <col min="5117" max="5117" width="13.85546875" style="23" customWidth="1"/>
    <col min="5118" max="5118" width="24.42578125" style="23" customWidth="1"/>
    <col min="5119" max="5119" width="14.85546875" style="23" customWidth="1"/>
    <col min="5120" max="5120" width="16.28515625" style="23" customWidth="1"/>
    <col min="5121" max="5121" width="17.42578125" style="23" customWidth="1"/>
    <col min="5122" max="5123" width="15.5703125" style="23" customWidth="1"/>
    <col min="5124" max="5124" width="17.42578125" style="23" customWidth="1"/>
    <col min="5125" max="5125" width="18.85546875" style="23" customWidth="1"/>
    <col min="5126" max="5126" width="15.5703125" style="23" customWidth="1"/>
    <col min="5127" max="5129" width="20.140625" style="23" customWidth="1"/>
    <col min="5130" max="5130" width="11.42578125" style="23" customWidth="1"/>
    <col min="5131" max="5132" width="22.42578125" style="23" customWidth="1"/>
    <col min="5133" max="5133" width="26.28515625" style="23" customWidth="1"/>
    <col min="5134" max="5134" width="23.85546875" style="23" customWidth="1"/>
    <col min="5135" max="5372" width="9.140625" style="23"/>
    <col min="5373" max="5373" width="13.85546875" style="23" customWidth="1"/>
    <col min="5374" max="5374" width="24.42578125" style="23" customWidth="1"/>
    <col min="5375" max="5375" width="14.85546875" style="23" customWidth="1"/>
    <col min="5376" max="5376" width="16.28515625" style="23" customWidth="1"/>
    <col min="5377" max="5377" width="17.42578125" style="23" customWidth="1"/>
    <col min="5378" max="5379" width="15.5703125" style="23" customWidth="1"/>
    <col min="5380" max="5380" width="17.42578125" style="23" customWidth="1"/>
    <col min="5381" max="5381" width="18.85546875" style="23" customWidth="1"/>
    <col min="5382" max="5382" width="15.5703125" style="23" customWidth="1"/>
    <col min="5383" max="5385" width="20.140625" style="23" customWidth="1"/>
    <col min="5386" max="5386" width="11.42578125" style="23" customWidth="1"/>
    <col min="5387" max="5388" width="22.42578125" style="23" customWidth="1"/>
    <col min="5389" max="5389" width="26.28515625" style="23" customWidth="1"/>
    <col min="5390" max="5390" width="23.85546875" style="23" customWidth="1"/>
    <col min="5391" max="5628" width="9.140625" style="23"/>
    <col min="5629" max="5629" width="13.85546875" style="23" customWidth="1"/>
    <col min="5630" max="5630" width="24.42578125" style="23" customWidth="1"/>
    <col min="5631" max="5631" width="14.85546875" style="23" customWidth="1"/>
    <col min="5632" max="5632" width="16.28515625" style="23" customWidth="1"/>
    <col min="5633" max="5633" width="17.42578125" style="23" customWidth="1"/>
    <col min="5634" max="5635" width="15.5703125" style="23" customWidth="1"/>
    <col min="5636" max="5636" width="17.42578125" style="23" customWidth="1"/>
    <col min="5637" max="5637" width="18.85546875" style="23" customWidth="1"/>
    <col min="5638" max="5638" width="15.5703125" style="23" customWidth="1"/>
    <col min="5639" max="5641" width="20.140625" style="23" customWidth="1"/>
    <col min="5642" max="5642" width="11.42578125" style="23" customWidth="1"/>
    <col min="5643" max="5644" width="22.42578125" style="23" customWidth="1"/>
    <col min="5645" max="5645" width="26.28515625" style="23" customWidth="1"/>
    <col min="5646" max="5646" width="23.85546875" style="23" customWidth="1"/>
    <col min="5647" max="5884" width="9.140625" style="23"/>
    <col min="5885" max="5885" width="13.85546875" style="23" customWidth="1"/>
    <col min="5886" max="5886" width="24.42578125" style="23" customWidth="1"/>
    <col min="5887" max="5887" width="14.85546875" style="23" customWidth="1"/>
    <col min="5888" max="5888" width="16.28515625" style="23" customWidth="1"/>
    <col min="5889" max="5889" width="17.42578125" style="23" customWidth="1"/>
    <col min="5890" max="5891" width="15.5703125" style="23" customWidth="1"/>
    <col min="5892" max="5892" width="17.42578125" style="23" customWidth="1"/>
    <col min="5893" max="5893" width="18.85546875" style="23" customWidth="1"/>
    <col min="5894" max="5894" width="15.5703125" style="23" customWidth="1"/>
    <col min="5895" max="5897" width="20.140625" style="23" customWidth="1"/>
    <col min="5898" max="5898" width="11.42578125" style="23" customWidth="1"/>
    <col min="5899" max="5900" width="22.42578125" style="23" customWidth="1"/>
    <col min="5901" max="5901" width="26.28515625" style="23" customWidth="1"/>
    <col min="5902" max="5902" width="23.85546875" style="23" customWidth="1"/>
    <col min="5903" max="6140" width="9.140625" style="23"/>
    <col min="6141" max="6141" width="13.85546875" style="23" customWidth="1"/>
    <col min="6142" max="6142" width="24.42578125" style="23" customWidth="1"/>
    <col min="6143" max="6143" width="14.85546875" style="23" customWidth="1"/>
    <col min="6144" max="6144" width="16.28515625" style="23" customWidth="1"/>
    <col min="6145" max="6145" width="17.42578125" style="23" customWidth="1"/>
    <col min="6146" max="6147" width="15.5703125" style="23" customWidth="1"/>
    <col min="6148" max="6148" width="17.42578125" style="23" customWidth="1"/>
    <col min="6149" max="6149" width="18.85546875" style="23" customWidth="1"/>
    <col min="6150" max="6150" width="15.5703125" style="23" customWidth="1"/>
    <col min="6151" max="6153" width="20.140625" style="23" customWidth="1"/>
    <col min="6154" max="6154" width="11.42578125" style="23" customWidth="1"/>
    <col min="6155" max="6156" width="22.42578125" style="23" customWidth="1"/>
    <col min="6157" max="6157" width="26.28515625" style="23" customWidth="1"/>
    <col min="6158" max="6158" width="23.85546875" style="23" customWidth="1"/>
    <col min="6159" max="6396" width="9.140625" style="23"/>
    <col min="6397" max="6397" width="13.85546875" style="23" customWidth="1"/>
    <col min="6398" max="6398" width="24.42578125" style="23" customWidth="1"/>
    <col min="6399" max="6399" width="14.85546875" style="23" customWidth="1"/>
    <col min="6400" max="6400" width="16.28515625" style="23" customWidth="1"/>
    <col min="6401" max="6401" width="17.42578125" style="23" customWidth="1"/>
    <col min="6402" max="6403" width="15.5703125" style="23" customWidth="1"/>
    <col min="6404" max="6404" width="17.42578125" style="23" customWidth="1"/>
    <col min="6405" max="6405" width="18.85546875" style="23" customWidth="1"/>
    <col min="6406" max="6406" width="15.5703125" style="23" customWidth="1"/>
    <col min="6407" max="6409" width="20.140625" style="23" customWidth="1"/>
    <col min="6410" max="6410" width="11.42578125" style="23" customWidth="1"/>
    <col min="6411" max="6412" width="22.42578125" style="23" customWidth="1"/>
    <col min="6413" max="6413" width="26.28515625" style="23" customWidth="1"/>
    <col min="6414" max="6414" width="23.85546875" style="23" customWidth="1"/>
    <col min="6415" max="6652" width="9.140625" style="23"/>
    <col min="6653" max="6653" width="13.85546875" style="23" customWidth="1"/>
    <col min="6654" max="6654" width="24.42578125" style="23" customWidth="1"/>
    <col min="6655" max="6655" width="14.85546875" style="23" customWidth="1"/>
    <col min="6656" max="6656" width="16.28515625" style="23" customWidth="1"/>
    <col min="6657" max="6657" width="17.42578125" style="23" customWidth="1"/>
    <col min="6658" max="6659" width="15.5703125" style="23" customWidth="1"/>
    <col min="6660" max="6660" width="17.42578125" style="23" customWidth="1"/>
    <col min="6661" max="6661" width="18.85546875" style="23" customWidth="1"/>
    <col min="6662" max="6662" width="15.5703125" style="23" customWidth="1"/>
    <col min="6663" max="6665" width="20.140625" style="23" customWidth="1"/>
    <col min="6666" max="6666" width="11.42578125" style="23" customWidth="1"/>
    <col min="6667" max="6668" width="22.42578125" style="23" customWidth="1"/>
    <col min="6669" max="6669" width="26.28515625" style="23" customWidth="1"/>
    <col min="6670" max="6670" width="23.85546875" style="23" customWidth="1"/>
    <col min="6671" max="6908" width="9.140625" style="23"/>
    <col min="6909" max="6909" width="13.85546875" style="23" customWidth="1"/>
    <col min="6910" max="6910" width="24.42578125" style="23" customWidth="1"/>
    <col min="6911" max="6911" width="14.85546875" style="23" customWidth="1"/>
    <col min="6912" max="6912" width="16.28515625" style="23" customWidth="1"/>
    <col min="6913" max="6913" width="17.42578125" style="23" customWidth="1"/>
    <col min="6914" max="6915" width="15.5703125" style="23" customWidth="1"/>
    <col min="6916" max="6916" width="17.42578125" style="23" customWidth="1"/>
    <col min="6917" max="6917" width="18.85546875" style="23" customWidth="1"/>
    <col min="6918" max="6918" width="15.5703125" style="23" customWidth="1"/>
    <col min="6919" max="6921" width="20.140625" style="23" customWidth="1"/>
    <col min="6922" max="6922" width="11.42578125" style="23" customWidth="1"/>
    <col min="6923" max="6924" width="22.42578125" style="23" customWidth="1"/>
    <col min="6925" max="6925" width="26.28515625" style="23" customWidth="1"/>
    <col min="6926" max="6926" width="23.85546875" style="23" customWidth="1"/>
    <col min="6927" max="7164" width="9.140625" style="23"/>
    <col min="7165" max="7165" width="13.85546875" style="23" customWidth="1"/>
    <col min="7166" max="7166" width="24.42578125" style="23" customWidth="1"/>
    <col min="7167" max="7167" width="14.85546875" style="23" customWidth="1"/>
    <col min="7168" max="7168" width="16.28515625" style="23" customWidth="1"/>
    <col min="7169" max="7169" width="17.42578125" style="23" customWidth="1"/>
    <col min="7170" max="7171" width="15.5703125" style="23" customWidth="1"/>
    <col min="7172" max="7172" width="17.42578125" style="23" customWidth="1"/>
    <col min="7173" max="7173" width="18.85546875" style="23" customWidth="1"/>
    <col min="7174" max="7174" width="15.5703125" style="23" customWidth="1"/>
    <col min="7175" max="7177" width="20.140625" style="23" customWidth="1"/>
    <col min="7178" max="7178" width="11.42578125" style="23" customWidth="1"/>
    <col min="7179" max="7180" width="22.42578125" style="23" customWidth="1"/>
    <col min="7181" max="7181" width="26.28515625" style="23" customWidth="1"/>
    <col min="7182" max="7182" width="23.85546875" style="23" customWidth="1"/>
    <col min="7183" max="7420" width="9.140625" style="23"/>
    <col min="7421" max="7421" width="13.85546875" style="23" customWidth="1"/>
    <col min="7422" max="7422" width="24.42578125" style="23" customWidth="1"/>
    <col min="7423" max="7423" width="14.85546875" style="23" customWidth="1"/>
    <col min="7424" max="7424" width="16.28515625" style="23" customWidth="1"/>
    <col min="7425" max="7425" width="17.42578125" style="23" customWidth="1"/>
    <col min="7426" max="7427" width="15.5703125" style="23" customWidth="1"/>
    <col min="7428" max="7428" width="17.42578125" style="23" customWidth="1"/>
    <col min="7429" max="7429" width="18.85546875" style="23" customWidth="1"/>
    <col min="7430" max="7430" width="15.5703125" style="23" customWidth="1"/>
    <col min="7431" max="7433" width="20.140625" style="23" customWidth="1"/>
    <col min="7434" max="7434" width="11.42578125" style="23" customWidth="1"/>
    <col min="7435" max="7436" width="22.42578125" style="23" customWidth="1"/>
    <col min="7437" max="7437" width="26.28515625" style="23" customWidth="1"/>
    <col min="7438" max="7438" width="23.85546875" style="23" customWidth="1"/>
    <col min="7439" max="7676" width="9.140625" style="23"/>
    <col min="7677" max="7677" width="13.85546875" style="23" customWidth="1"/>
    <col min="7678" max="7678" width="24.42578125" style="23" customWidth="1"/>
    <col min="7679" max="7679" width="14.85546875" style="23" customWidth="1"/>
    <col min="7680" max="7680" width="16.28515625" style="23" customWidth="1"/>
    <col min="7681" max="7681" width="17.42578125" style="23" customWidth="1"/>
    <col min="7682" max="7683" width="15.5703125" style="23" customWidth="1"/>
    <col min="7684" max="7684" width="17.42578125" style="23" customWidth="1"/>
    <col min="7685" max="7685" width="18.85546875" style="23" customWidth="1"/>
    <col min="7686" max="7686" width="15.5703125" style="23" customWidth="1"/>
    <col min="7687" max="7689" width="20.140625" style="23" customWidth="1"/>
    <col min="7690" max="7690" width="11.42578125" style="23" customWidth="1"/>
    <col min="7691" max="7692" width="22.42578125" style="23" customWidth="1"/>
    <col min="7693" max="7693" width="26.28515625" style="23" customWidth="1"/>
    <col min="7694" max="7694" width="23.85546875" style="23" customWidth="1"/>
    <col min="7695" max="7932" width="9.140625" style="23"/>
    <col min="7933" max="7933" width="13.85546875" style="23" customWidth="1"/>
    <col min="7934" max="7934" width="24.42578125" style="23" customWidth="1"/>
    <col min="7935" max="7935" width="14.85546875" style="23" customWidth="1"/>
    <col min="7936" max="7936" width="16.28515625" style="23" customWidth="1"/>
    <col min="7937" max="7937" width="17.42578125" style="23" customWidth="1"/>
    <col min="7938" max="7939" width="15.5703125" style="23" customWidth="1"/>
    <col min="7940" max="7940" width="17.42578125" style="23" customWidth="1"/>
    <col min="7941" max="7941" width="18.85546875" style="23" customWidth="1"/>
    <col min="7942" max="7942" width="15.5703125" style="23" customWidth="1"/>
    <col min="7943" max="7945" width="20.140625" style="23" customWidth="1"/>
    <col min="7946" max="7946" width="11.42578125" style="23" customWidth="1"/>
    <col min="7947" max="7948" width="22.42578125" style="23" customWidth="1"/>
    <col min="7949" max="7949" width="26.28515625" style="23" customWidth="1"/>
    <col min="7950" max="7950" width="23.85546875" style="23" customWidth="1"/>
    <col min="7951" max="8188" width="9.140625" style="23"/>
    <col min="8189" max="8189" width="13.85546875" style="23" customWidth="1"/>
    <col min="8190" max="8190" width="24.42578125" style="23" customWidth="1"/>
    <col min="8191" max="8191" width="14.85546875" style="23" customWidth="1"/>
    <col min="8192" max="8192" width="16.28515625" style="23" customWidth="1"/>
    <col min="8193" max="8193" width="17.42578125" style="23" customWidth="1"/>
    <col min="8194" max="8195" width="15.5703125" style="23" customWidth="1"/>
    <col min="8196" max="8196" width="17.42578125" style="23" customWidth="1"/>
    <col min="8197" max="8197" width="18.85546875" style="23" customWidth="1"/>
    <col min="8198" max="8198" width="15.5703125" style="23" customWidth="1"/>
    <col min="8199" max="8201" width="20.140625" style="23" customWidth="1"/>
    <col min="8202" max="8202" width="11.42578125" style="23" customWidth="1"/>
    <col min="8203" max="8204" width="22.42578125" style="23" customWidth="1"/>
    <col min="8205" max="8205" width="26.28515625" style="23" customWidth="1"/>
    <col min="8206" max="8206" width="23.85546875" style="23" customWidth="1"/>
    <col min="8207" max="8444" width="9.140625" style="23"/>
    <col min="8445" max="8445" width="13.85546875" style="23" customWidth="1"/>
    <col min="8446" max="8446" width="24.42578125" style="23" customWidth="1"/>
    <col min="8447" max="8447" width="14.85546875" style="23" customWidth="1"/>
    <col min="8448" max="8448" width="16.28515625" style="23" customWidth="1"/>
    <col min="8449" max="8449" width="17.42578125" style="23" customWidth="1"/>
    <col min="8450" max="8451" width="15.5703125" style="23" customWidth="1"/>
    <col min="8452" max="8452" width="17.42578125" style="23" customWidth="1"/>
    <col min="8453" max="8453" width="18.85546875" style="23" customWidth="1"/>
    <col min="8454" max="8454" width="15.5703125" style="23" customWidth="1"/>
    <col min="8455" max="8457" width="20.140625" style="23" customWidth="1"/>
    <col min="8458" max="8458" width="11.42578125" style="23" customWidth="1"/>
    <col min="8459" max="8460" width="22.42578125" style="23" customWidth="1"/>
    <col min="8461" max="8461" width="26.28515625" style="23" customWidth="1"/>
    <col min="8462" max="8462" width="23.85546875" style="23" customWidth="1"/>
    <col min="8463" max="8700" width="9.140625" style="23"/>
    <col min="8701" max="8701" width="13.85546875" style="23" customWidth="1"/>
    <col min="8702" max="8702" width="24.42578125" style="23" customWidth="1"/>
    <col min="8703" max="8703" width="14.85546875" style="23" customWidth="1"/>
    <col min="8704" max="8704" width="16.28515625" style="23" customWidth="1"/>
    <col min="8705" max="8705" width="17.42578125" style="23" customWidth="1"/>
    <col min="8706" max="8707" width="15.5703125" style="23" customWidth="1"/>
    <col min="8708" max="8708" width="17.42578125" style="23" customWidth="1"/>
    <col min="8709" max="8709" width="18.85546875" style="23" customWidth="1"/>
    <col min="8710" max="8710" width="15.5703125" style="23" customWidth="1"/>
    <col min="8711" max="8713" width="20.140625" style="23" customWidth="1"/>
    <col min="8714" max="8714" width="11.42578125" style="23" customWidth="1"/>
    <col min="8715" max="8716" width="22.42578125" style="23" customWidth="1"/>
    <col min="8717" max="8717" width="26.28515625" style="23" customWidth="1"/>
    <col min="8718" max="8718" width="23.85546875" style="23" customWidth="1"/>
    <col min="8719" max="8956" width="9.140625" style="23"/>
    <col min="8957" max="8957" width="13.85546875" style="23" customWidth="1"/>
    <col min="8958" max="8958" width="24.42578125" style="23" customWidth="1"/>
    <col min="8959" max="8959" width="14.85546875" style="23" customWidth="1"/>
    <col min="8960" max="8960" width="16.28515625" style="23" customWidth="1"/>
    <col min="8961" max="8961" width="17.42578125" style="23" customWidth="1"/>
    <col min="8962" max="8963" width="15.5703125" style="23" customWidth="1"/>
    <col min="8964" max="8964" width="17.42578125" style="23" customWidth="1"/>
    <col min="8965" max="8965" width="18.85546875" style="23" customWidth="1"/>
    <col min="8966" max="8966" width="15.5703125" style="23" customWidth="1"/>
    <col min="8967" max="8969" width="20.140625" style="23" customWidth="1"/>
    <col min="8970" max="8970" width="11.42578125" style="23" customWidth="1"/>
    <col min="8971" max="8972" width="22.42578125" style="23" customWidth="1"/>
    <col min="8973" max="8973" width="26.28515625" style="23" customWidth="1"/>
    <col min="8974" max="8974" width="23.85546875" style="23" customWidth="1"/>
    <col min="8975" max="9212" width="9.140625" style="23"/>
    <col min="9213" max="9213" width="13.85546875" style="23" customWidth="1"/>
    <col min="9214" max="9214" width="24.42578125" style="23" customWidth="1"/>
    <col min="9215" max="9215" width="14.85546875" style="23" customWidth="1"/>
    <col min="9216" max="9216" width="16.28515625" style="23" customWidth="1"/>
    <col min="9217" max="9217" width="17.42578125" style="23" customWidth="1"/>
    <col min="9218" max="9219" width="15.5703125" style="23" customWidth="1"/>
    <col min="9220" max="9220" width="17.42578125" style="23" customWidth="1"/>
    <col min="9221" max="9221" width="18.85546875" style="23" customWidth="1"/>
    <col min="9222" max="9222" width="15.5703125" style="23" customWidth="1"/>
    <col min="9223" max="9225" width="20.140625" style="23" customWidth="1"/>
    <col min="9226" max="9226" width="11.42578125" style="23" customWidth="1"/>
    <col min="9227" max="9228" width="22.42578125" style="23" customWidth="1"/>
    <col min="9229" max="9229" width="26.28515625" style="23" customWidth="1"/>
    <col min="9230" max="9230" width="23.85546875" style="23" customWidth="1"/>
    <col min="9231" max="9468" width="9.140625" style="23"/>
    <col min="9469" max="9469" width="13.85546875" style="23" customWidth="1"/>
    <col min="9470" max="9470" width="24.42578125" style="23" customWidth="1"/>
    <col min="9471" max="9471" width="14.85546875" style="23" customWidth="1"/>
    <col min="9472" max="9472" width="16.28515625" style="23" customWidth="1"/>
    <col min="9473" max="9473" width="17.42578125" style="23" customWidth="1"/>
    <col min="9474" max="9475" width="15.5703125" style="23" customWidth="1"/>
    <col min="9476" max="9476" width="17.42578125" style="23" customWidth="1"/>
    <col min="9477" max="9477" width="18.85546875" style="23" customWidth="1"/>
    <col min="9478" max="9478" width="15.5703125" style="23" customWidth="1"/>
    <col min="9479" max="9481" width="20.140625" style="23" customWidth="1"/>
    <col min="9482" max="9482" width="11.42578125" style="23" customWidth="1"/>
    <col min="9483" max="9484" width="22.42578125" style="23" customWidth="1"/>
    <col min="9485" max="9485" width="26.28515625" style="23" customWidth="1"/>
    <col min="9486" max="9486" width="23.85546875" style="23" customWidth="1"/>
    <col min="9487" max="9724" width="9.140625" style="23"/>
    <col min="9725" max="9725" width="13.85546875" style="23" customWidth="1"/>
    <col min="9726" max="9726" width="24.42578125" style="23" customWidth="1"/>
    <col min="9727" max="9727" width="14.85546875" style="23" customWidth="1"/>
    <col min="9728" max="9728" width="16.28515625" style="23" customWidth="1"/>
    <col min="9729" max="9729" width="17.42578125" style="23" customWidth="1"/>
    <col min="9730" max="9731" width="15.5703125" style="23" customWidth="1"/>
    <col min="9732" max="9732" width="17.42578125" style="23" customWidth="1"/>
    <col min="9733" max="9733" width="18.85546875" style="23" customWidth="1"/>
    <col min="9734" max="9734" width="15.5703125" style="23" customWidth="1"/>
    <col min="9735" max="9737" width="20.140625" style="23" customWidth="1"/>
    <col min="9738" max="9738" width="11.42578125" style="23" customWidth="1"/>
    <col min="9739" max="9740" width="22.42578125" style="23" customWidth="1"/>
    <col min="9741" max="9741" width="26.28515625" style="23" customWidth="1"/>
    <col min="9742" max="9742" width="23.85546875" style="23" customWidth="1"/>
    <col min="9743" max="9980" width="9.140625" style="23"/>
    <col min="9981" max="9981" width="13.85546875" style="23" customWidth="1"/>
    <col min="9982" max="9982" width="24.42578125" style="23" customWidth="1"/>
    <col min="9983" max="9983" width="14.85546875" style="23" customWidth="1"/>
    <col min="9984" max="9984" width="16.28515625" style="23" customWidth="1"/>
    <col min="9985" max="9985" width="17.42578125" style="23" customWidth="1"/>
    <col min="9986" max="9987" width="15.5703125" style="23" customWidth="1"/>
    <col min="9988" max="9988" width="17.42578125" style="23" customWidth="1"/>
    <col min="9989" max="9989" width="18.85546875" style="23" customWidth="1"/>
    <col min="9990" max="9990" width="15.5703125" style="23" customWidth="1"/>
    <col min="9991" max="9993" width="20.140625" style="23" customWidth="1"/>
    <col min="9994" max="9994" width="11.42578125" style="23" customWidth="1"/>
    <col min="9995" max="9996" width="22.42578125" style="23" customWidth="1"/>
    <col min="9997" max="9997" width="26.28515625" style="23" customWidth="1"/>
    <col min="9998" max="9998" width="23.85546875" style="23" customWidth="1"/>
    <col min="9999" max="10236" width="9.140625" style="23"/>
    <col min="10237" max="10237" width="13.85546875" style="23" customWidth="1"/>
    <col min="10238" max="10238" width="24.42578125" style="23" customWidth="1"/>
    <col min="10239" max="10239" width="14.85546875" style="23" customWidth="1"/>
    <col min="10240" max="10240" width="16.28515625" style="23" customWidth="1"/>
    <col min="10241" max="10241" width="17.42578125" style="23" customWidth="1"/>
    <col min="10242" max="10243" width="15.5703125" style="23" customWidth="1"/>
    <col min="10244" max="10244" width="17.42578125" style="23" customWidth="1"/>
    <col min="10245" max="10245" width="18.85546875" style="23" customWidth="1"/>
    <col min="10246" max="10246" width="15.5703125" style="23" customWidth="1"/>
    <col min="10247" max="10249" width="20.140625" style="23" customWidth="1"/>
    <col min="10250" max="10250" width="11.42578125" style="23" customWidth="1"/>
    <col min="10251" max="10252" width="22.42578125" style="23" customWidth="1"/>
    <col min="10253" max="10253" width="26.28515625" style="23" customWidth="1"/>
    <col min="10254" max="10254" width="23.85546875" style="23" customWidth="1"/>
    <col min="10255" max="10492" width="9.140625" style="23"/>
    <col min="10493" max="10493" width="13.85546875" style="23" customWidth="1"/>
    <col min="10494" max="10494" width="24.42578125" style="23" customWidth="1"/>
    <col min="10495" max="10495" width="14.85546875" style="23" customWidth="1"/>
    <col min="10496" max="10496" width="16.28515625" style="23" customWidth="1"/>
    <col min="10497" max="10497" width="17.42578125" style="23" customWidth="1"/>
    <col min="10498" max="10499" width="15.5703125" style="23" customWidth="1"/>
    <col min="10500" max="10500" width="17.42578125" style="23" customWidth="1"/>
    <col min="10501" max="10501" width="18.85546875" style="23" customWidth="1"/>
    <col min="10502" max="10502" width="15.5703125" style="23" customWidth="1"/>
    <col min="10503" max="10505" width="20.140625" style="23" customWidth="1"/>
    <col min="10506" max="10506" width="11.42578125" style="23" customWidth="1"/>
    <col min="10507" max="10508" width="22.42578125" style="23" customWidth="1"/>
    <col min="10509" max="10509" width="26.28515625" style="23" customWidth="1"/>
    <col min="10510" max="10510" width="23.85546875" style="23" customWidth="1"/>
    <col min="10511" max="10748" width="9.140625" style="23"/>
    <col min="10749" max="10749" width="13.85546875" style="23" customWidth="1"/>
    <col min="10750" max="10750" width="24.42578125" style="23" customWidth="1"/>
    <col min="10751" max="10751" width="14.85546875" style="23" customWidth="1"/>
    <col min="10752" max="10752" width="16.28515625" style="23" customWidth="1"/>
    <col min="10753" max="10753" width="17.42578125" style="23" customWidth="1"/>
    <col min="10754" max="10755" width="15.5703125" style="23" customWidth="1"/>
    <col min="10756" max="10756" width="17.42578125" style="23" customWidth="1"/>
    <col min="10757" max="10757" width="18.85546875" style="23" customWidth="1"/>
    <col min="10758" max="10758" width="15.5703125" style="23" customWidth="1"/>
    <col min="10759" max="10761" width="20.140625" style="23" customWidth="1"/>
    <col min="10762" max="10762" width="11.42578125" style="23" customWidth="1"/>
    <col min="10763" max="10764" width="22.42578125" style="23" customWidth="1"/>
    <col min="10765" max="10765" width="26.28515625" style="23" customWidth="1"/>
    <col min="10766" max="10766" width="23.85546875" style="23" customWidth="1"/>
    <col min="10767" max="11004" width="9.140625" style="23"/>
    <col min="11005" max="11005" width="13.85546875" style="23" customWidth="1"/>
    <col min="11006" max="11006" width="24.42578125" style="23" customWidth="1"/>
    <col min="11007" max="11007" width="14.85546875" style="23" customWidth="1"/>
    <col min="11008" max="11008" width="16.28515625" style="23" customWidth="1"/>
    <col min="11009" max="11009" width="17.42578125" style="23" customWidth="1"/>
    <col min="11010" max="11011" width="15.5703125" style="23" customWidth="1"/>
    <col min="11012" max="11012" width="17.42578125" style="23" customWidth="1"/>
    <col min="11013" max="11013" width="18.85546875" style="23" customWidth="1"/>
    <col min="11014" max="11014" width="15.5703125" style="23" customWidth="1"/>
    <col min="11015" max="11017" width="20.140625" style="23" customWidth="1"/>
    <col min="11018" max="11018" width="11.42578125" style="23" customWidth="1"/>
    <col min="11019" max="11020" width="22.42578125" style="23" customWidth="1"/>
    <col min="11021" max="11021" width="26.28515625" style="23" customWidth="1"/>
    <col min="11022" max="11022" width="23.85546875" style="23" customWidth="1"/>
    <col min="11023" max="11260" width="9.140625" style="23"/>
    <col min="11261" max="11261" width="13.85546875" style="23" customWidth="1"/>
    <col min="11262" max="11262" width="24.42578125" style="23" customWidth="1"/>
    <col min="11263" max="11263" width="14.85546875" style="23" customWidth="1"/>
    <col min="11264" max="11264" width="16.28515625" style="23" customWidth="1"/>
    <col min="11265" max="11265" width="17.42578125" style="23" customWidth="1"/>
    <col min="11266" max="11267" width="15.5703125" style="23" customWidth="1"/>
    <col min="11268" max="11268" width="17.42578125" style="23" customWidth="1"/>
    <col min="11269" max="11269" width="18.85546875" style="23" customWidth="1"/>
    <col min="11270" max="11270" width="15.5703125" style="23" customWidth="1"/>
    <col min="11271" max="11273" width="20.140625" style="23" customWidth="1"/>
    <col min="11274" max="11274" width="11.42578125" style="23" customWidth="1"/>
    <col min="11275" max="11276" width="22.42578125" style="23" customWidth="1"/>
    <col min="11277" max="11277" width="26.28515625" style="23" customWidth="1"/>
    <col min="11278" max="11278" width="23.85546875" style="23" customWidth="1"/>
    <col min="11279" max="11516" width="9.140625" style="23"/>
    <col min="11517" max="11517" width="13.85546875" style="23" customWidth="1"/>
    <col min="11518" max="11518" width="24.42578125" style="23" customWidth="1"/>
    <col min="11519" max="11519" width="14.85546875" style="23" customWidth="1"/>
    <col min="11520" max="11520" width="16.28515625" style="23" customWidth="1"/>
    <col min="11521" max="11521" width="17.42578125" style="23" customWidth="1"/>
    <col min="11522" max="11523" width="15.5703125" style="23" customWidth="1"/>
    <col min="11524" max="11524" width="17.42578125" style="23" customWidth="1"/>
    <col min="11525" max="11525" width="18.85546875" style="23" customWidth="1"/>
    <col min="11526" max="11526" width="15.5703125" style="23" customWidth="1"/>
    <col min="11527" max="11529" width="20.140625" style="23" customWidth="1"/>
    <col min="11530" max="11530" width="11.42578125" style="23" customWidth="1"/>
    <col min="11531" max="11532" width="22.42578125" style="23" customWidth="1"/>
    <col min="11533" max="11533" width="26.28515625" style="23" customWidth="1"/>
    <col min="11534" max="11534" width="23.85546875" style="23" customWidth="1"/>
    <col min="11535" max="11772" width="9.140625" style="23"/>
    <col min="11773" max="11773" width="13.85546875" style="23" customWidth="1"/>
    <col min="11774" max="11774" width="24.42578125" style="23" customWidth="1"/>
    <col min="11775" max="11775" width="14.85546875" style="23" customWidth="1"/>
    <col min="11776" max="11776" width="16.28515625" style="23" customWidth="1"/>
    <col min="11777" max="11777" width="17.42578125" style="23" customWidth="1"/>
    <col min="11778" max="11779" width="15.5703125" style="23" customWidth="1"/>
    <col min="11780" max="11780" width="17.42578125" style="23" customWidth="1"/>
    <col min="11781" max="11781" width="18.85546875" style="23" customWidth="1"/>
    <col min="11782" max="11782" width="15.5703125" style="23" customWidth="1"/>
    <col min="11783" max="11785" width="20.140625" style="23" customWidth="1"/>
    <col min="11786" max="11786" width="11.42578125" style="23" customWidth="1"/>
    <col min="11787" max="11788" width="22.42578125" style="23" customWidth="1"/>
    <col min="11789" max="11789" width="26.28515625" style="23" customWidth="1"/>
    <col min="11790" max="11790" width="23.85546875" style="23" customWidth="1"/>
    <col min="11791" max="12028" width="9.140625" style="23"/>
    <col min="12029" max="12029" width="13.85546875" style="23" customWidth="1"/>
    <col min="12030" max="12030" width="24.42578125" style="23" customWidth="1"/>
    <col min="12031" max="12031" width="14.85546875" style="23" customWidth="1"/>
    <col min="12032" max="12032" width="16.28515625" style="23" customWidth="1"/>
    <col min="12033" max="12033" width="17.42578125" style="23" customWidth="1"/>
    <col min="12034" max="12035" width="15.5703125" style="23" customWidth="1"/>
    <col min="12036" max="12036" width="17.42578125" style="23" customWidth="1"/>
    <col min="12037" max="12037" width="18.85546875" style="23" customWidth="1"/>
    <col min="12038" max="12038" width="15.5703125" style="23" customWidth="1"/>
    <col min="12039" max="12041" width="20.140625" style="23" customWidth="1"/>
    <col min="12042" max="12042" width="11.42578125" style="23" customWidth="1"/>
    <col min="12043" max="12044" width="22.42578125" style="23" customWidth="1"/>
    <col min="12045" max="12045" width="26.28515625" style="23" customWidth="1"/>
    <col min="12046" max="12046" width="23.85546875" style="23" customWidth="1"/>
    <col min="12047" max="12284" width="9.140625" style="23"/>
    <col min="12285" max="12285" width="13.85546875" style="23" customWidth="1"/>
    <col min="12286" max="12286" width="24.42578125" style="23" customWidth="1"/>
    <col min="12287" max="12287" width="14.85546875" style="23" customWidth="1"/>
    <col min="12288" max="12288" width="16.28515625" style="23" customWidth="1"/>
    <col min="12289" max="12289" width="17.42578125" style="23" customWidth="1"/>
    <col min="12290" max="12291" width="15.5703125" style="23" customWidth="1"/>
    <col min="12292" max="12292" width="17.42578125" style="23" customWidth="1"/>
    <col min="12293" max="12293" width="18.85546875" style="23" customWidth="1"/>
    <col min="12294" max="12294" width="15.5703125" style="23" customWidth="1"/>
    <col min="12295" max="12297" width="20.140625" style="23" customWidth="1"/>
    <col min="12298" max="12298" width="11.42578125" style="23" customWidth="1"/>
    <col min="12299" max="12300" width="22.42578125" style="23" customWidth="1"/>
    <col min="12301" max="12301" width="26.28515625" style="23" customWidth="1"/>
    <col min="12302" max="12302" width="23.85546875" style="23" customWidth="1"/>
    <col min="12303" max="12540" width="9.140625" style="23"/>
    <col min="12541" max="12541" width="13.85546875" style="23" customWidth="1"/>
    <col min="12542" max="12542" width="24.42578125" style="23" customWidth="1"/>
    <col min="12543" max="12543" width="14.85546875" style="23" customWidth="1"/>
    <col min="12544" max="12544" width="16.28515625" style="23" customWidth="1"/>
    <col min="12545" max="12545" width="17.42578125" style="23" customWidth="1"/>
    <col min="12546" max="12547" width="15.5703125" style="23" customWidth="1"/>
    <col min="12548" max="12548" width="17.42578125" style="23" customWidth="1"/>
    <col min="12549" max="12549" width="18.85546875" style="23" customWidth="1"/>
    <col min="12550" max="12550" width="15.5703125" style="23" customWidth="1"/>
    <col min="12551" max="12553" width="20.140625" style="23" customWidth="1"/>
    <col min="12554" max="12554" width="11.42578125" style="23" customWidth="1"/>
    <col min="12555" max="12556" width="22.42578125" style="23" customWidth="1"/>
    <col min="12557" max="12557" width="26.28515625" style="23" customWidth="1"/>
    <col min="12558" max="12558" width="23.85546875" style="23" customWidth="1"/>
    <col min="12559" max="12796" width="9.140625" style="23"/>
    <col min="12797" max="12797" width="13.85546875" style="23" customWidth="1"/>
    <col min="12798" max="12798" width="24.42578125" style="23" customWidth="1"/>
    <col min="12799" max="12799" width="14.85546875" style="23" customWidth="1"/>
    <col min="12800" max="12800" width="16.28515625" style="23" customWidth="1"/>
    <col min="12801" max="12801" width="17.42578125" style="23" customWidth="1"/>
    <col min="12802" max="12803" width="15.5703125" style="23" customWidth="1"/>
    <col min="12804" max="12804" width="17.42578125" style="23" customWidth="1"/>
    <col min="12805" max="12805" width="18.85546875" style="23" customWidth="1"/>
    <col min="12806" max="12806" width="15.5703125" style="23" customWidth="1"/>
    <col min="12807" max="12809" width="20.140625" style="23" customWidth="1"/>
    <col min="12810" max="12810" width="11.42578125" style="23" customWidth="1"/>
    <col min="12811" max="12812" width="22.42578125" style="23" customWidth="1"/>
    <col min="12813" max="12813" width="26.28515625" style="23" customWidth="1"/>
    <col min="12814" max="12814" width="23.85546875" style="23" customWidth="1"/>
    <col min="12815" max="13052" width="9.140625" style="23"/>
    <col min="13053" max="13053" width="13.85546875" style="23" customWidth="1"/>
    <col min="13054" max="13054" width="24.42578125" style="23" customWidth="1"/>
    <col min="13055" max="13055" width="14.85546875" style="23" customWidth="1"/>
    <col min="13056" max="13056" width="16.28515625" style="23" customWidth="1"/>
    <col min="13057" max="13057" width="17.42578125" style="23" customWidth="1"/>
    <col min="13058" max="13059" width="15.5703125" style="23" customWidth="1"/>
    <col min="13060" max="13060" width="17.42578125" style="23" customWidth="1"/>
    <col min="13061" max="13061" width="18.85546875" style="23" customWidth="1"/>
    <col min="13062" max="13062" width="15.5703125" style="23" customWidth="1"/>
    <col min="13063" max="13065" width="20.140625" style="23" customWidth="1"/>
    <col min="13066" max="13066" width="11.42578125" style="23" customWidth="1"/>
    <col min="13067" max="13068" width="22.42578125" style="23" customWidth="1"/>
    <col min="13069" max="13069" width="26.28515625" style="23" customWidth="1"/>
    <col min="13070" max="13070" width="23.85546875" style="23" customWidth="1"/>
    <col min="13071" max="13308" width="9.140625" style="23"/>
    <col min="13309" max="13309" width="13.85546875" style="23" customWidth="1"/>
    <col min="13310" max="13310" width="24.42578125" style="23" customWidth="1"/>
    <col min="13311" max="13311" width="14.85546875" style="23" customWidth="1"/>
    <col min="13312" max="13312" width="16.28515625" style="23" customWidth="1"/>
    <col min="13313" max="13313" width="17.42578125" style="23" customWidth="1"/>
    <col min="13314" max="13315" width="15.5703125" style="23" customWidth="1"/>
    <col min="13316" max="13316" width="17.42578125" style="23" customWidth="1"/>
    <col min="13317" max="13317" width="18.85546875" style="23" customWidth="1"/>
    <col min="13318" max="13318" width="15.5703125" style="23" customWidth="1"/>
    <col min="13319" max="13321" width="20.140625" style="23" customWidth="1"/>
    <col min="13322" max="13322" width="11.42578125" style="23" customWidth="1"/>
    <col min="13323" max="13324" width="22.42578125" style="23" customWidth="1"/>
    <col min="13325" max="13325" width="26.28515625" style="23" customWidth="1"/>
    <col min="13326" max="13326" width="23.85546875" style="23" customWidth="1"/>
    <col min="13327" max="13564" width="9.140625" style="23"/>
    <col min="13565" max="13565" width="13.85546875" style="23" customWidth="1"/>
    <col min="13566" max="13566" width="24.42578125" style="23" customWidth="1"/>
    <col min="13567" max="13567" width="14.85546875" style="23" customWidth="1"/>
    <col min="13568" max="13568" width="16.28515625" style="23" customWidth="1"/>
    <col min="13569" max="13569" width="17.42578125" style="23" customWidth="1"/>
    <col min="13570" max="13571" width="15.5703125" style="23" customWidth="1"/>
    <col min="13572" max="13572" width="17.42578125" style="23" customWidth="1"/>
    <col min="13573" max="13573" width="18.85546875" style="23" customWidth="1"/>
    <col min="13574" max="13574" width="15.5703125" style="23" customWidth="1"/>
    <col min="13575" max="13577" width="20.140625" style="23" customWidth="1"/>
    <col min="13578" max="13578" width="11.42578125" style="23" customWidth="1"/>
    <col min="13579" max="13580" width="22.42578125" style="23" customWidth="1"/>
    <col min="13581" max="13581" width="26.28515625" style="23" customWidth="1"/>
    <col min="13582" max="13582" width="23.85546875" style="23" customWidth="1"/>
    <col min="13583" max="13820" width="9.140625" style="23"/>
    <col min="13821" max="13821" width="13.85546875" style="23" customWidth="1"/>
    <col min="13822" max="13822" width="24.42578125" style="23" customWidth="1"/>
    <col min="13823" max="13823" width="14.85546875" style="23" customWidth="1"/>
    <col min="13824" max="13824" width="16.28515625" style="23" customWidth="1"/>
    <col min="13825" max="13825" width="17.42578125" style="23" customWidth="1"/>
    <col min="13826" max="13827" width="15.5703125" style="23" customWidth="1"/>
    <col min="13828" max="13828" width="17.42578125" style="23" customWidth="1"/>
    <col min="13829" max="13829" width="18.85546875" style="23" customWidth="1"/>
    <col min="13830" max="13830" width="15.5703125" style="23" customWidth="1"/>
    <col min="13831" max="13833" width="20.140625" style="23" customWidth="1"/>
    <col min="13834" max="13834" width="11.42578125" style="23" customWidth="1"/>
    <col min="13835" max="13836" width="22.42578125" style="23" customWidth="1"/>
    <col min="13837" max="13837" width="26.28515625" style="23" customWidth="1"/>
    <col min="13838" max="13838" width="23.85546875" style="23" customWidth="1"/>
    <col min="13839" max="14076" width="9.140625" style="23"/>
    <col min="14077" max="14077" width="13.85546875" style="23" customWidth="1"/>
    <col min="14078" max="14078" width="24.42578125" style="23" customWidth="1"/>
    <col min="14079" max="14079" width="14.85546875" style="23" customWidth="1"/>
    <col min="14080" max="14080" width="16.28515625" style="23" customWidth="1"/>
    <col min="14081" max="14081" width="17.42578125" style="23" customWidth="1"/>
    <col min="14082" max="14083" width="15.5703125" style="23" customWidth="1"/>
    <col min="14084" max="14084" width="17.42578125" style="23" customWidth="1"/>
    <col min="14085" max="14085" width="18.85546875" style="23" customWidth="1"/>
    <col min="14086" max="14086" width="15.5703125" style="23" customWidth="1"/>
    <col min="14087" max="14089" width="20.140625" style="23" customWidth="1"/>
    <col min="14090" max="14090" width="11.42578125" style="23" customWidth="1"/>
    <col min="14091" max="14092" width="22.42578125" style="23" customWidth="1"/>
    <col min="14093" max="14093" width="26.28515625" style="23" customWidth="1"/>
    <col min="14094" max="14094" width="23.85546875" style="23" customWidth="1"/>
    <col min="14095" max="14332" width="9.140625" style="23"/>
    <col min="14333" max="14333" width="13.85546875" style="23" customWidth="1"/>
    <col min="14334" max="14334" width="24.42578125" style="23" customWidth="1"/>
    <col min="14335" max="14335" width="14.85546875" style="23" customWidth="1"/>
    <col min="14336" max="14336" width="16.28515625" style="23" customWidth="1"/>
    <col min="14337" max="14337" width="17.42578125" style="23" customWidth="1"/>
    <col min="14338" max="14339" width="15.5703125" style="23" customWidth="1"/>
    <col min="14340" max="14340" width="17.42578125" style="23" customWidth="1"/>
    <col min="14341" max="14341" width="18.85546875" style="23" customWidth="1"/>
    <col min="14342" max="14342" width="15.5703125" style="23" customWidth="1"/>
    <col min="14343" max="14345" width="20.140625" style="23" customWidth="1"/>
    <col min="14346" max="14346" width="11.42578125" style="23" customWidth="1"/>
    <col min="14347" max="14348" width="22.42578125" style="23" customWidth="1"/>
    <col min="14349" max="14349" width="26.28515625" style="23" customWidth="1"/>
    <col min="14350" max="14350" width="23.85546875" style="23" customWidth="1"/>
    <col min="14351" max="14588" width="9.140625" style="23"/>
    <col min="14589" max="14589" width="13.85546875" style="23" customWidth="1"/>
    <col min="14590" max="14590" width="24.42578125" style="23" customWidth="1"/>
    <col min="14591" max="14591" width="14.85546875" style="23" customWidth="1"/>
    <col min="14592" max="14592" width="16.28515625" style="23" customWidth="1"/>
    <col min="14593" max="14593" width="17.42578125" style="23" customWidth="1"/>
    <col min="14594" max="14595" width="15.5703125" style="23" customWidth="1"/>
    <col min="14596" max="14596" width="17.42578125" style="23" customWidth="1"/>
    <col min="14597" max="14597" width="18.85546875" style="23" customWidth="1"/>
    <col min="14598" max="14598" width="15.5703125" style="23" customWidth="1"/>
    <col min="14599" max="14601" width="20.140625" style="23" customWidth="1"/>
    <col min="14602" max="14602" width="11.42578125" style="23" customWidth="1"/>
    <col min="14603" max="14604" width="22.42578125" style="23" customWidth="1"/>
    <col min="14605" max="14605" width="26.28515625" style="23" customWidth="1"/>
    <col min="14606" max="14606" width="23.85546875" style="23" customWidth="1"/>
    <col min="14607" max="14844" width="9.140625" style="23"/>
    <col min="14845" max="14845" width="13.85546875" style="23" customWidth="1"/>
    <col min="14846" max="14846" width="24.42578125" style="23" customWidth="1"/>
    <col min="14847" max="14847" width="14.85546875" style="23" customWidth="1"/>
    <col min="14848" max="14848" width="16.28515625" style="23" customWidth="1"/>
    <col min="14849" max="14849" width="17.42578125" style="23" customWidth="1"/>
    <col min="14850" max="14851" width="15.5703125" style="23" customWidth="1"/>
    <col min="14852" max="14852" width="17.42578125" style="23" customWidth="1"/>
    <col min="14853" max="14853" width="18.85546875" style="23" customWidth="1"/>
    <col min="14854" max="14854" width="15.5703125" style="23" customWidth="1"/>
    <col min="14855" max="14857" width="20.140625" style="23" customWidth="1"/>
    <col min="14858" max="14858" width="11.42578125" style="23" customWidth="1"/>
    <col min="14859" max="14860" width="22.42578125" style="23" customWidth="1"/>
    <col min="14861" max="14861" width="26.28515625" style="23" customWidth="1"/>
    <col min="14862" max="14862" width="23.85546875" style="23" customWidth="1"/>
    <col min="14863" max="15100" width="9.140625" style="23"/>
    <col min="15101" max="15101" width="13.85546875" style="23" customWidth="1"/>
    <col min="15102" max="15102" width="24.42578125" style="23" customWidth="1"/>
    <col min="15103" max="15103" width="14.85546875" style="23" customWidth="1"/>
    <col min="15104" max="15104" width="16.28515625" style="23" customWidth="1"/>
    <col min="15105" max="15105" width="17.42578125" style="23" customWidth="1"/>
    <col min="15106" max="15107" width="15.5703125" style="23" customWidth="1"/>
    <col min="15108" max="15108" width="17.42578125" style="23" customWidth="1"/>
    <col min="15109" max="15109" width="18.85546875" style="23" customWidth="1"/>
    <col min="15110" max="15110" width="15.5703125" style="23" customWidth="1"/>
    <col min="15111" max="15113" width="20.140625" style="23" customWidth="1"/>
    <col min="15114" max="15114" width="11.42578125" style="23" customWidth="1"/>
    <col min="15115" max="15116" width="22.42578125" style="23" customWidth="1"/>
    <col min="15117" max="15117" width="26.28515625" style="23" customWidth="1"/>
    <col min="15118" max="15118" width="23.85546875" style="23" customWidth="1"/>
    <col min="15119" max="15356" width="9.140625" style="23"/>
    <col min="15357" max="15357" width="13.85546875" style="23" customWidth="1"/>
    <col min="15358" max="15358" width="24.42578125" style="23" customWidth="1"/>
    <col min="15359" max="15359" width="14.85546875" style="23" customWidth="1"/>
    <col min="15360" max="15360" width="16.28515625" style="23" customWidth="1"/>
    <col min="15361" max="15361" width="17.42578125" style="23" customWidth="1"/>
    <col min="15362" max="15363" width="15.5703125" style="23" customWidth="1"/>
    <col min="15364" max="15364" width="17.42578125" style="23" customWidth="1"/>
    <col min="15365" max="15365" width="18.85546875" style="23" customWidth="1"/>
    <col min="15366" max="15366" width="15.5703125" style="23" customWidth="1"/>
    <col min="15367" max="15369" width="20.140625" style="23" customWidth="1"/>
    <col min="15370" max="15370" width="11.42578125" style="23" customWidth="1"/>
    <col min="15371" max="15372" width="22.42578125" style="23" customWidth="1"/>
    <col min="15373" max="15373" width="26.28515625" style="23" customWidth="1"/>
    <col min="15374" max="15374" width="23.85546875" style="23" customWidth="1"/>
    <col min="15375" max="15612" width="9.140625" style="23"/>
    <col min="15613" max="15613" width="13.85546875" style="23" customWidth="1"/>
    <col min="15614" max="15614" width="24.42578125" style="23" customWidth="1"/>
    <col min="15615" max="15615" width="14.85546875" style="23" customWidth="1"/>
    <col min="15616" max="15616" width="16.28515625" style="23" customWidth="1"/>
    <col min="15617" max="15617" width="17.42578125" style="23" customWidth="1"/>
    <col min="15618" max="15619" width="15.5703125" style="23" customWidth="1"/>
    <col min="15620" max="15620" width="17.42578125" style="23" customWidth="1"/>
    <col min="15621" max="15621" width="18.85546875" style="23" customWidth="1"/>
    <col min="15622" max="15622" width="15.5703125" style="23" customWidth="1"/>
    <col min="15623" max="15625" width="20.140625" style="23" customWidth="1"/>
    <col min="15626" max="15626" width="11.42578125" style="23" customWidth="1"/>
    <col min="15627" max="15628" width="22.42578125" style="23" customWidth="1"/>
    <col min="15629" max="15629" width="26.28515625" style="23" customWidth="1"/>
    <col min="15630" max="15630" width="23.85546875" style="23" customWidth="1"/>
    <col min="15631" max="15868" width="9.140625" style="23"/>
    <col min="15869" max="15869" width="13.85546875" style="23" customWidth="1"/>
    <col min="15870" max="15870" width="24.42578125" style="23" customWidth="1"/>
    <col min="15871" max="15871" width="14.85546875" style="23" customWidth="1"/>
    <col min="15872" max="15872" width="16.28515625" style="23" customWidth="1"/>
    <col min="15873" max="15873" width="17.42578125" style="23" customWidth="1"/>
    <col min="15874" max="15875" width="15.5703125" style="23" customWidth="1"/>
    <col min="15876" max="15876" width="17.42578125" style="23" customWidth="1"/>
    <col min="15877" max="15877" width="18.85546875" style="23" customWidth="1"/>
    <col min="15878" max="15878" width="15.5703125" style="23" customWidth="1"/>
    <col min="15879" max="15881" width="20.140625" style="23" customWidth="1"/>
    <col min="15882" max="15882" width="11.42578125" style="23" customWidth="1"/>
    <col min="15883" max="15884" width="22.42578125" style="23" customWidth="1"/>
    <col min="15885" max="15885" width="26.28515625" style="23" customWidth="1"/>
    <col min="15886" max="15886" width="23.85546875" style="23" customWidth="1"/>
    <col min="15887" max="16124" width="9.140625" style="23"/>
    <col min="16125" max="16125" width="13.85546875" style="23" customWidth="1"/>
    <col min="16126" max="16126" width="24.42578125" style="23" customWidth="1"/>
    <col min="16127" max="16127" width="14.85546875" style="23" customWidth="1"/>
    <col min="16128" max="16128" width="16.28515625" style="23" customWidth="1"/>
    <col min="16129" max="16129" width="17.42578125" style="23" customWidth="1"/>
    <col min="16130" max="16131" width="15.5703125" style="23" customWidth="1"/>
    <col min="16132" max="16132" width="17.42578125" style="23" customWidth="1"/>
    <col min="16133" max="16133" width="18.85546875" style="23" customWidth="1"/>
    <col min="16134" max="16134" width="15.5703125" style="23" customWidth="1"/>
    <col min="16135" max="16137" width="20.140625" style="23" customWidth="1"/>
    <col min="16138" max="16138" width="11.42578125" style="23" customWidth="1"/>
    <col min="16139" max="16140" width="22.42578125" style="23" customWidth="1"/>
    <col min="16141" max="16141" width="26.28515625" style="23" customWidth="1"/>
    <col min="16142" max="16142" width="23.85546875" style="23" customWidth="1"/>
    <col min="16143" max="16384" width="9.140625" style="23"/>
  </cols>
  <sheetData>
    <row r="1" spans="2:15" ht="23.25">
      <c r="B1" s="1153" t="s">
        <v>133</v>
      </c>
      <c r="C1" s="1153"/>
      <c r="D1" s="1153"/>
      <c r="E1" s="1153"/>
      <c r="F1" s="1153"/>
      <c r="G1" s="1153"/>
      <c r="H1" s="1153"/>
      <c r="I1" s="1153"/>
      <c r="J1" s="1153"/>
      <c r="K1" s="1153"/>
      <c r="L1" s="1153"/>
      <c r="M1" s="1153"/>
      <c r="N1" s="1153"/>
    </row>
    <row r="2" spans="2:15" ht="18">
      <c r="B2" s="1154" t="s">
        <v>171</v>
      </c>
      <c r="C2" s="1154"/>
      <c r="D2" s="1154"/>
      <c r="E2" s="1154"/>
      <c r="F2" s="1154"/>
      <c r="G2" s="1154"/>
      <c r="H2" s="1154"/>
      <c r="I2" s="1154"/>
      <c r="J2" s="1154"/>
      <c r="K2" s="1154"/>
      <c r="L2" s="1154"/>
      <c r="M2" s="1154"/>
      <c r="N2" s="1154"/>
    </row>
    <row r="3" spans="2:15" ht="18">
      <c r="B3" s="1155" t="s">
        <v>737</v>
      </c>
      <c r="C3" s="1155"/>
      <c r="D3" s="1155"/>
      <c r="E3" s="1155"/>
      <c r="F3" s="1155"/>
      <c r="G3" s="1155"/>
      <c r="H3" s="1155"/>
      <c r="I3" s="1155"/>
      <c r="J3" s="1155"/>
      <c r="K3" s="1155"/>
      <c r="L3" s="1155"/>
      <c r="M3" s="1155"/>
      <c r="N3" s="1155"/>
    </row>
    <row r="4" spans="2:15" ht="18.75" thickBot="1">
      <c r="B4" s="1154" t="s">
        <v>639</v>
      </c>
      <c r="C4" s="1154"/>
      <c r="D4" s="1154"/>
      <c r="E4" s="1154"/>
      <c r="F4" s="1154"/>
      <c r="G4" s="1154"/>
      <c r="H4" s="1154"/>
      <c r="I4" s="1154"/>
      <c r="J4" s="1154"/>
      <c r="K4" s="1154"/>
      <c r="L4" s="1154"/>
      <c r="M4" s="1154"/>
      <c r="N4" s="1154"/>
    </row>
    <row r="5" spans="2:15" ht="57.75" thickBot="1">
      <c r="B5" s="27" t="s">
        <v>134</v>
      </c>
      <c r="C5" s="28" t="s">
        <v>135</v>
      </c>
      <c r="D5" s="1156" t="s">
        <v>347</v>
      </c>
      <c r="E5" s="1157"/>
      <c r="F5" s="1158"/>
      <c r="G5" s="68" t="s">
        <v>172</v>
      </c>
      <c r="H5" s="54" t="s">
        <v>348</v>
      </c>
      <c r="I5" s="69" t="s">
        <v>173</v>
      </c>
      <c r="J5" s="68" t="s">
        <v>349</v>
      </c>
      <c r="K5" s="68" t="s">
        <v>174</v>
      </c>
      <c r="L5" s="70" t="s">
        <v>346</v>
      </c>
      <c r="M5" s="71"/>
      <c r="N5" s="72"/>
      <c r="O5" s="160">
        <v>12</v>
      </c>
    </row>
    <row r="6" spans="2:15" ht="15" thickBot="1">
      <c r="B6" s="29"/>
      <c r="C6" s="308"/>
      <c r="D6" s="310">
        <v>2016</v>
      </c>
      <c r="E6" s="311">
        <v>2017</v>
      </c>
      <c r="F6" s="312">
        <v>2018</v>
      </c>
      <c r="G6" s="75"/>
      <c r="H6" s="309"/>
      <c r="I6" s="77"/>
      <c r="J6" s="76"/>
      <c r="K6" s="74"/>
      <c r="L6" s="66" t="s">
        <v>136</v>
      </c>
      <c r="M6" s="78" t="s">
        <v>100</v>
      </c>
      <c r="N6" s="79" t="s">
        <v>137</v>
      </c>
    </row>
    <row r="7" spans="2:15">
      <c r="B7" s="31" t="s">
        <v>138</v>
      </c>
      <c r="C7" s="30" t="s">
        <v>105</v>
      </c>
      <c r="D7" s="73"/>
      <c r="E7" s="73"/>
      <c r="F7" s="73"/>
      <c r="G7" s="75"/>
      <c r="H7" s="74"/>
      <c r="I7" s="77"/>
      <c r="J7" s="76"/>
      <c r="K7" s="74"/>
      <c r="L7" s="80"/>
      <c r="M7" s="81"/>
      <c r="N7" s="82"/>
    </row>
    <row r="8" spans="2:15">
      <c r="B8" s="31" t="s">
        <v>139</v>
      </c>
      <c r="C8" s="32">
        <v>1</v>
      </c>
      <c r="D8" s="93"/>
      <c r="E8" s="93"/>
      <c r="F8" s="93"/>
      <c r="G8" s="620"/>
      <c r="H8" s="634"/>
      <c r="I8" s="93"/>
      <c r="J8" s="620"/>
      <c r="K8" s="634">
        <f>'SalaryAnalysis COHEES I '!R7</f>
        <v>0</v>
      </c>
      <c r="L8" s="631">
        <v>0</v>
      </c>
      <c r="M8" s="631">
        <v>0</v>
      </c>
      <c r="N8" s="631"/>
    </row>
    <row r="9" spans="2:15">
      <c r="B9" s="31" t="s">
        <v>140</v>
      </c>
      <c r="C9" s="32">
        <v>2</v>
      </c>
      <c r="D9" s="93"/>
      <c r="E9" s="93"/>
      <c r="F9" s="93"/>
      <c r="G9" s="620"/>
      <c r="H9" s="634"/>
      <c r="I9" s="93"/>
      <c r="J9" s="620"/>
      <c r="K9" s="634">
        <f>'SalaryAnalysis COHEES I '!R8</f>
        <v>0</v>
      </c>
      <c r="L9" s="631">
        <f>12*'SalaryAnalysis COHEES I '!S8</f>
        <v>0</v>
      </c>
      <c r="M9" s="631">
        <f>12*'SalaryAnalysis COHEES I '!AA8</f>
        <v>0</v>
      </c>
      <c r="N9" s="631">
        <f>SUM(L9:M9)</f>
        <v>0</v>
      </c>
    </row>
    <row r="10" spans="2:15">
      <c r="B10" s="31" t="s">
        <v>141</v>
      </c>
      <c r="C10" s="32">
        <v>3</v>
      </c>
      <c r="D10" s="93"/>
      <c r="E10" s="93"/>
      <c r="F10" s="93"/>
      <c r="G10" s="620">
        <v>2</v>
      </c>
      <c r="H10" s="634">
        <v>2</v>
      </c>
      <c r="I10" s="93">
        <v>398260</v>
      </c>
      <c r="J10" s="620">
        <v>523645.16934999987</v>
      </c>
      <c r="K10" s="634">
        <f>'SalaryAnalysis COHEES I '!R9</f>
        <v>0</v>
      </c>
      <c r="L10" s="631">
        <v>0</v>
      </c>
      <c r="M10" s="631">
        <v>0</v>
      </c>
      <c r="N10" s="631">
        <f t="shared" ref="N10:N13" si="0">SUM(L10:M10)</f>
        <v>0</v>
      </c>
    </row>
    <row r="11" spans="2:15">
      <c r="B11" s="31" t="s">
        <v>142</v>
      </c>
      <c r="C11" s="32">
        <v>4</v>
      </c>
      <c r="D11" s="93"/>
      <c r="E11" s="93"/>
      <c r="F11" s="93"/>
      <c r="G11" s="620">
        <v>8</v>
      </c>
      <c r="H11" s="634">
        <v>3</v>
      </c>
      <c r="I11" s="93">
        <v>1433760</v>
      </c>
      <c r="J11" s="620">
        <v>772885.14468999999</v>
      </c>
      <c r="K11" s="634">
        <f>'SalaryAnalysis COHEES I '!R10</f>
        <v>2</v>
      </c>
      <c r="L11" s="482">
        <f>12*'SalaryAnalysis COHEES I '!S10</f>
        <v>569400</v>
      </c>
      <c r="M11" s="631">
        <f>12*'SalaryAnalysis COHEES I '!AA10</f>
        <v>234840</v>
      </c>
      <c r="N11" s="631">
        <f t="shared" si="0"/>
        <v>804240</v>
      </c>
    </row>
    <row r="12" spans="2:15">
      <c r="B12" s="31" t="s">
        <v>143</v>
      </c>
      <c r="C12" s="32">
        <v>5</v>
      </c>
      <c r="D12" s="93"/>
      <c r="E12" s="93"/>
      <c r="F12" s="93"/>
      <c r="G12" s="620">
        <v>2</v>
      </c>
      <c r="H12" s="634"/>
      <c r="I12" s="93">
        <v>475840</v>
      </c>
      <c r="J12" s="620"/>
      <c r="K12" s="634">
        <f>'SalaryAnalysis COHEES I '!R11</f>
        <v>0</v>
      </c>
      <c r="L12" s="631">
        <f>12*'SalaryAnalysis COHEES I '!S11</f>
        <v>0</v>
      </c>
      <c r="M12" s="631">
        <f>12*'SalaryAnalysis COHEES I '!AA11</f>
        <v>0</v>
      </c>
      <c r="N12" s="631">
        <f t="shared" si="0"/>
        <v>0</v>
      </c>
    </row>
    <row r="13" spans="2:15">
      <c r="B13" s="31" t="s">
        <v>144</v>
      </c>
      <c r="C13" s="32">
        <v>6</v>
      </c>
      <c r="D13" s="93"/>
      <c r="E13" s="93"/>
      <c r="F13" s="93"/>
      <c r="G13" s="620">
        <v>4</v>
      </c>
      <c r="H13" s="634">
        <v>2</v>
      </c>
      <c r="I13" s="93">
        <v>2145930</v>
      </c>
      <c r="J13" s="620">
        <v>509701.25536000001</v>
      </c>
      <c r="K13" s="634">
        <f>'SalaryAnalysis COHEES I '!R12</f>
        <v>0</v>
      </c>
      <c r="L13" s="631">
        <f>12*'SalaryAnalysis COHEES I '!S12</f>
        <v>0</v>
      </c>
      <c r="M13" s="631">
        <f>12*'SalaryAnalysis COHEES I '!AA12</f>
        <v>0</v>
      </c>
      <c r="N13" s="631">
        <f t="shared" si="0"/>
        <v>0</v>
      </c>
    </row>
    <row r="14" spans="2:15" ht="28.5">
      <c r="B14" s="34"/>
      <c r="C14" s="35" t="s">
        <v>145</v>
      </c>
      <c r="D14" s="378"/>
      <c r="E14" s="378"/>
      <c r="F14" s="378"/>
      <c r="G14" s="621">
        <v>16</v>
      </c>
      <c r="H14" s="635">
        <v>7</v>
      </c>
      <c r="I14" s="378">
        <v>4453790</v>
      </c>
      <c r="J14" s="378">
        <v>1806231.5693999999</v>
      </c>
      <c r="K14" s="635">
        <f>SUM(K8:K13)</f>
        <v>2</v>
      </c>
      <c r="L14" s="378">
        <f>SUM(L8:L13)</f>
        <v>569400</v>
      </c>
      <c r="M14" s="378">
        <f>SUM(M8:M13)</f>
        <v>234840</v>
      </c>
      <c r="N14" s="632">
        <f t="shared" ref="N14" si="1">SUM(N8:N13)</f>
        <v>804240</v>
      </c>
    </row>
    <row r="15" spans="2:15">
      <c r="B15" s="31" t="s">
        <v>146</v>
      </c>
      <c r="C15" s="32">
        <v>7</v>
      </c>
      <c r="D15" s="93"/>
      <c r="E15" s="93"/>
      <c r="F15" s="93"/>
      <c r="G15" s="620">
        <v>2</v>
      </c>
      <c r="H15" s="634">
        <v>4</v>
      </c>
      <c r="I15" s="93">
        <v>1070120</v>
      </c>
      <c r="J15" s="93">
        <v>1508678.69209</v>
      </c>
      <c r="K15" s="634">
        <f>'SalaryAnalysis COHEES I '!R13</f>
        <v>2</v>
      </c>
      <c r="L15" s="631">
        <f>'SalaryAnalysis COHEES I '!S13*12</f>
        <v>1286640</v>
      </c>
      <c r="M15" s="631">
        <f>12*'SalaryAnalysis COHEES I '!AA13</f>
        <v>363300</v>
      </c>
      <c r="N15" s="631">
        <f>SUM(L15:M15)</f>
        <v>1649940</v>
      </c>
    </row>
    <row r="16" spans="2:15">
      <c r="B16" s="31" t="s">
        <v>147</v>
      </c>
      <c r="C16" s="32">
        <v>8</v>
      </c>
      <c r="D16" s="93"/>
      <c r="E16" s="93"/>
      <c r="F16" s="93"/>
      <c r="G16" s="620">
        <v>5</v>
      </c>
      <c r="H16" s="634">
        <v>4</v>
      </c>
      <c r="I16" s="93">
        <v>3613510</v>
      </c>
      <c r="J16" s="93">
        <v>2260209.215665</v>
      </c>
      <c r="K16" s="634">
        <f>'SalaryAnalysis COHEES I '!R14</f>
        <v>3</v>
      </c>
      <c r="L16" s="631">
        <f>12*'SalaryAnalysis COHEES I '!S14</f>
        <v>2885280</v>
      </c>
      <c r="M16" s="631">
        <f>12*'SalaryAnalysis COHEES I '!AA14</f>
        <v>942540</v>
      </c>
      <c r="N16" s="631">
        <f t="shared" ref="N16:N20" si="2">SUM(L16:M16)</f>
        <v>3827820</v>
      </c>
    </row>
    <row r="17" spans="2:14">
      <c r="B17" s="31" t="s">
        <v>148</v>
      </c>
      <c r="C17" s="32">
        <v>9</v>
      </c>
      <c r="D17" s="93"/>
      <c r="E17" s="93"/>
      <c r="F17" s="93"/>
      <c r="G17" s="620">
        <v>3</v>
      </c>
      <c r="H17" s="634">
        <v>2</v>
      </c>
      <c r="I17" s="93">
        <v>3268870</v>
      </c>
      <c r="J17" s="93">
        <v>1371853.28</v>
      </c>
      <c r="K17" s="634">
        <f>'SalaryAnalysis COHEES I '!R15</f>
        <v>2</v>
      </c>
      <c r="L17" s="631">
        <f>12*'SalaryAnalysis COHEES I '!S15</f>
        <v>2364600</v>
      </c>
      <c r="M17" s="631">
        <f>12*'SalaryAnalysis COHEES I '!AA15</f>
        <v>592500</v>
      </c>
      <c r="N17" s="631">
        <f t="shared" si="2"/>
        <v>2957100</v>
      </c>
    </row>
    <row r="18" spans="2:14">
      <c r="B18" s="31" t="s">
        <v>149</v>
      </c>
      <c r="C18" s="32">
        <v>10</v>
      </c>
      <c r="D18" s="93"/>
      <c r="E18" s="93"/>
      <c r="F18" s="93"/>
      <c r="G18" s="620">
        <v>4</v>
      </c>
      <c r="H18" s="634">
        <v>1</v>
      </c>
      <c r="I18" s="93">
        <v>3153060</v>
      </c>
      <c r="J18" s="93">
        <v>621055.35144499992</v>
      </c>
      <c r="K18" s="634">
        <f>'SalaryAnalysis COHEES I '!R16</f>
        <v>0</v>
      </c>
      <c r="L18" s="631">
        <f>12*'SalaryAnalysis COHEES I '!S16</f>
        <v>2350200</v>
      </c>
      <c r="M18" s="631">
        <f>12*'SalaryAnalysis COHEES I '!AA16</f>
        <v>1300800</v>
      </c>
      <c r="N18" s="631">
        <f t="shared" si="2"/>
        <v>3651000</v>
      </c>
    </row>
    <row r="19" spans="2:14">
      <c r="B19" s="31" t="s">
        <v>150</v>
      </c>
      <c r="C19" s="32">
        <v>12</v>
      </c>
      <c r="D19" s="93"/>
      <c r="E19" s="93"/>
      <c r="F19" s="93"/>
      <c r="G19" s="620">
        <v>5</v>
      </c>
      <c r="H19" s="634">
        <v>2</v>
      </c>
      <c r="I19" s="93">
        <v>4220100</v>
      </c>
      <c r="J19" s="93">
        <v>2723910.0900000003</v>
      </c>
      <c r="K19" s="634">
        <f>'SalaryAnalysis COHEES I '!R17</f>
        <v>2</v>
      </c>
      <c r="L19" s="631">
        <f>12*'SalaryAnalysis COHEES I '!S17</f>
        <v>11759280</v>
      </c>
      <c r="M19" s="631">
        <f>12*'SalaryAnalysis COHEES I '!AA17</f>
        <v>2421120</v>
      </c>
      <c r="N19" s="631">
        <f t="shared" si="2"/>
        <v>14180400</v>
      </c>
    </row>
    <row r="20" spans="2:14">
      <c r="B20" s="31" t="s">
        <v>151</v>
      </c>
      <c r="C20" s="32">
        <v>13</v>
      </c>
      <c r="D20" s="93"/>
      <c r="E20" s="93"/>
      <c r="F20" s="93"/>
      <c r="G20" s="620">
        <v>3</v>
      </c>
      <c r="H20" s="634">
        <v>5</v>
      </c>
      <c r="I20" s="93">
        <v>4026690</v>
      </c>
      <c r="J20" s="93">
        <v>5565485.9907450015</v>
      </c>
      <c r="K20" s="634">
        <f>'SalaryAnalysis COHEES I '!R18</f>
        <v>4</v>
      </c>
      <c r="L20" s="631">
        <f>12*'SalaryAnalysis COHEES I '!S18</f>
        <v>5333640</v>
      </c>
      <c r="M20" s="631">
        <f>12*'SalaryAnalysis COHEES I '!AA18</f>
        <v>2323500</v>
      </c>
      <c r="N20" s="631">
        <f t="shared" si="2"/>
        <v>7657140</v>
      </c>
    </row>
    <row r="21" spans="2:14" ht="28.5">
      <c r="B21" s="34"/>
      <c r="C21" s="35" t="s">
        <v>152</v>
      </c>
      <c r="D21" s="381"/>
      <c r="E21" s="381"/>
      <c r="F21" s="381"/>
      <c r="G21" s="623">
        <v>23</v>
      </c>
      <c r="H21" s="633">
        <v>18</v>
      </c>
      <c r="I21" s="381">
        <v>19352350</v>
      </c>
      <c r="J21" s="381">
        <v>14051192.619945001</v>
      </c>
      <c r="K21" s="633">
        <f>SUM(K15:K20)</f>
        <v>13</v>
      </c>
      <c r="L21" s="381">
        <f>SUM(L15:L20)</f>
        <v>25979640</v>
      </c>
      <c r="M21" s="381">
        <f>SUM(M15:M20)</f>
        <v>7943760</v>
      </c>
      <c r="N21" s="637">
        <f t="shared" ref="N21" si="3">SUM(N15:N20)</f>
        <v>33923400</v>
      </c>
    </row>
    <row r="22" spans="2:14">
      <c r="B22" s="31" t="s">
        <v>153</v>
      </c>
      <c r="C22" s="32">
        <v>14</v>
      </c>
      <c r="D22" s="93"/>
      <c r="E22" s="93"/>
      <c r="F22" s="93"/>
      <c r="G22" s="620">
        <v>3</v>
      </c>
      <c r="H22" s="634">
        <v>3</v>
      </c>
      <c r="I22" s="93">
        <v>14565740</v>
      </c>
      <c r="J22" s="93">
        <v>3803620.1999999993</v>
      </c>
      <c r="K22" s="634">
        <f>'SalaryAnalysis COHEES I '!R19</f>
        <v>3</v>
      </c>
      <c r="L22" s="631">
        <f>12*'SalaryAnalysis COHEES I '!S19</f>
        <v>7493280</v>
      </c>
      <c r="M22" s="631">
        <f>12*'SalaryAnalysis COHEES I '!AA19</f>
        <v>1802940</v>
      </c>
      <c r="N22" s="631">
        <f>SUM(L22:M22)</f>
        <v>9296220</v>
      </c>
    </row>
    <row r="23" spans="2:14">
      <c r="B23" s="31" t="s">
        <v>154</v>
      </c>
      <c r="C23" s="32">
        <v>15</v>
      </c>
      <c r="D23" s="93"/>
      <c r="E23" s="93"/>
      <c r="F23" s="93"/>
      <c r="G23" s="620">
        <v>5</v>
      </c>
      <c r="H23" s="634">
        <v>3</v>
      </c>
      <c r="I23" s="93">
        <v>19958320</v>
      </c>
      <c r="J23" s="93">
        <v>3994649.4450000017</v>
      </c>
      <c r="K23" s="634">
        <f>'SalaryAnalysis COHEES I '!R20</f>
        <v>3</v>
      </c>
      <c r="L23" s="631">
        <f>12*'SalaryAnalysis COHEES I '!S20</f>
        <v>8390160</v>
      </c>
      <c r="M23" s="631">
        <f>12*'SalaryAnalysis COHEES I '!AA20</f>
        <v>2268420</v>
      </c>
      <c r="N23" s="631">
        <f t="shared" ref="N23:N25" si="4">SUM(L23:M23)</f>
        <v>10658580</v>
      </c>
    </row>
    <row r="24" spans="2:14">
      <c r="B24" s="31" t="s">
        <v>155</v>
      </c>
      <c r="C24" s="32">
        <v>16</v>
      </c>
      <c r="D24" s="93"/>
      <c r="E24" s="93"/>
      <c r="F24" s="93"/>
      <c r="G24" s="620">
        <v>4</v>
      </c>
      <c r="H24" s="634"/>
      <c r="I24" s="93">
        <v>17207120</v>
      </c>
      <c r="J24" s="93"/>
      <c r="K24" s="634">
        <f>'SalaryAnalysis COHEES I '!R21</f>
        <v>0</v>
      </c>
      <c r="L24" s="631">
        <f>12*'SalaryAnalysis COHEES I '!S21</f>
        <v>19116120</v>
      </c>
      <c r="M24" s="631">
        <f>12*'SalaryAnalysis COHEES I '!AA21</f>
        <v>5711400</v>
      </c>
      <c r="N24" s="631">
        <f t="shared" si="4"/>
        <v>24827520</v>
      </c>
    </row>
    <row r="25" spans="2:14">
      <c r="B25" s="31" t="s">
        <v>156</v>
      </c>
      <c r="C25" s="32">
        <v>17</v>
      </c>
      <c r="D25" s="93"/>
      <c r="E25" s="93"/>
      <c r="F25" s="93"/>
      <c r="G25" s="620">
        <v>6</v>
      </c>
      <c r="H25" s="634"/>
      <c r="I25" s="93">
        <v>23567540</v>
      </c>
      <c r="J25" s="93"/>
      <c r="K25" s="634">
        <f>'SalaryAnalysis COHEES I '!R22</f>
        <v>0</v>
      </c>
      <c r="L25" s="631">
        <f>12*'SalaryAnalysis COHEES I '!S22</f>
        <v>0</v>
      </c>
      <c r="M25" s="631">
        <f>12*'SalaryAnalysis COHEES I '!AA22</f>
        <v>0</v>
      </c>
      <c r="N25" s="631">
        <f t="shared" si="4"/>
        <v>0</v>
      </c>
    </row>
    <row r="26" spans="2:14" ht="28.5">
      <c r="B26" s="34"/>
      <c r="C26" s="35" t="s">
        <v>157</v>
      </c>
      <c r="D26" s="381"/>
      <c r="E26" s="381"/>
      <c r="F26" s="381"/>
      <c r="G26" s="624">
        <v>18</v>
      </c>
      <c r="H26" s="633">
        <v>6</v>
      </c>
      <c r="I26" s="381">
        <v>75298720</v>
      </c>
      <c r="J26" s="381">
        <v>7798269.6450000014</v>
      </c>
      <c r="K26" s="633">
        <f>SUM(K22:K25)</f>
        <v>6</v>
      </c>
      <c r="L26" s="637">
        <f>SUM(L22:L25)</f>
        <v>34999560</v>
      </c>
      <c r="M26" s="637">
        <f>SUM(M22:M25)</f>
        <v>9782760</v>
      </c>
      <c r="N26" s="637">
        <f t="shared" ref="N26" si="5">SUM(N22:N25)</f>
        <v>44782320</v>
      </c>
    </row>
    <row r="27" spans="2:14">
      <c r="B27" s="31" t="s">
        <v>158</v>
      </c>
      <c r="C27" s="39" t="s">
        <v>159</v>
      </c>
      <c r="D27" s="93"/>
      <c r="E27" s="93"/>
      <c r="F27" s="93"/>
      <c r="G27" s="620">
        <v>7</v>
      </c>
      <c r="H27" s="634">
        <v>1</v>
      </c>
      <c r="I27" s="93">
        <v>31952000</v>
      </c>
      <c r="J27" s="93">
        <v>1645799.9999999998</v>
      </c>
      <c r="K27" s="634"/>
      <c r="L27" s="631"/>
      <c r="M27" s="631"/>
      <c r="N27" s="631"/>
    </row>
    <row r="28" spans="2:14" ht="28.5">
      <c r="B28" s="31" t="s">
        <v>238</v>
      </c>
      <c r="C28" s="176" t="s">
        <v>351</v>
      </c>
      <c r="D28" s="93"/>
      <c r="E28" s="93"/>
      <c r="F28" s="93"/>
      <c r="G28" s="620"/>
      <c r="H28" s="634"/>
      <c r="I28" s="93"/>
      <c r="J28" s="93"/>
      <c r="K28" s="634"/>
      <c r="L28" s="631"/>
      <c r="M28" s="638"/>
      <c r="N28" s="631"/>
    </row>
    <row r="29" spans="2:14">
      <c r="B29" s="56">
        <v>21010101</v>
      </c>
      <c r="C29" s="40" t="s">
        <v>344</v>
      </c>
      <c r="D29" s="381"/>
      <c r="E29" s="381"/>
      <c r="F29" s="381"/>
      <c r="G29" s="624">
        <v>63</v>
      </c>
      <c r="H29" s="633">
        <v>32</v>
      </c>
      <c r="I29" s="622">
        <v>131056860</v>
      </c>
      <c r="J29" s="622">
        <v>25301493.834345002</v>
      </c>
      <c r="K29" s="639">
        <f t="shared" ref="K29:N29" si="6">K27+K26+K21+K14</f>
        <v>21</v>
      </c>
      <c r="L29" s="636">
        <f t="shared" si="6"/>
        <v>61548600</v>
      </c>
      <c r="M29" s="636">
        <f t="shared" si="6"/>
        <v>17961360</v>
      </c>
      <c r="N29" s="636">
        <f t="shared" si="6"/>
        <v>79509960</v>
      </c>
    </row>
    <row r="30" spans="2:14">
      <c r="B30" s="31"/>
      <c r="C30" s="40"/>
      <c r="D30" s="384"/>
      <c r="E30" s="384"/>
      <c r="F30" s="384"/>
      <c r="G30" s="384"/>
      <c r="H30" s="384"/>
      <c r="I30" s="384"/>
      <c r="J30" s="384"/>
      <c r="K30" s="385"/>
      <c r="L30" s="386"/>
      <c r="M30" s="386"/>
      <c r="N30" s="387"/>
    </row>
    <row r="31" spans="2:14">
      <c r="B31" s="31" t="s">
        <v>168</v>
      </c>
      <c r="C31" s="41" t="s">
        <v>226</v>
      </c>
      <c r="D31" s="93"/>
      <c r="E31" s="93"/>
      <c r="F31" s="94"/>
      <c r="G31" s="384"/>
      <c r="H31" s="384"/>
      <c r="I31" s="94"/>
      <c r="J31" s="94"/>
      <c r="K31" s="384"/>
      <c r="L31" s="93"/>
      <c r="M31" s="93"/>
      <c r="N31" s="377"/>
    </row>
    <row r="32" spans="2:14">
      <c r="B32" s="31"/>
      <c r="C32" s="40"/>
      <c r="D32" s="384"/>
      <c r="E32" s="384"/>
      <c r="F32" s="384"/>
      <c r="G32" s="384"/>
      <c r="H32" s="384"/>
      <c r="I32" s="384"/>
      <c r="J32" s="384"/>
      <c r="K32" s="384"/>
      <c r="L32" s="386"/>
      <c r="M32" s="386"/>
      <c r="N32" s="388"/>
    </row>
    <row r="33" spans="2:14">
      <c r="B33" s="55">
        <v>21010103</v>
      </c>
      <c r="C33" s="57" t="s">
        <v>224</v>
      </c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377"/>
    </row>
    <row r="34" spans="2:14">
      <c r="B34" s="31"/>
      <c r="C34" s="40"/>
      <c r="D34" s="384"/>
      <c r="E34" s="384"/>
      <c r="F34" s="384"/>
      <c r="G34" s="384"/>
      <c r="H34" s="384"/>
      <c r="I34" s="384"/>
      <c r="J34" s="384"/>
      <c r="K34" s="385"/>
      <c r="L34" s="386"/>
      <c r="M34" s="386"/>
      <c r="N34" s="388"/>
    </row>
    <row r="35" spans="2:14" ht="28.5">
      <c r="B35" s="161" t="s">
        <v>161</v>
      </c>
      <c r="C35" s="41" t="s">
        <v>225</v>
      </c>
      <c r="D35" s="52"/>
      <c r="E35" s="52"/>
      <c r="F35" s="52"/>
      <c r="G35" s="52"/>
      <c r="H35" s="52"/>
      <c r="I35" s="52"/>
      <c r="J35" s="52"/>
      <c r="K35" s="47"/>
      <c r="L35" s="86" t="s">
        <v>247</v>
      </c>
      <c r="M35" s="86" t="s">
        <v>248</v>
      </c>
      <c r="N35" s="109"/>
    </row>
    <row r="36" spans="2:14">
      <c r="B36" s="31" t="s">
        <v>163</v>
      </c>
      <c r="C36" s="42" t="s">
        <v>164</v>
      </c>
      <c r="D36" s="93">
        <v>0</v>
      </c>
      <c r="E36" s="93">
        <v>0</v>
      </c>
      <c r="F36" s="33"/>
      <c r="G36" s="33"/>
      <c r="H36" s="33"/>
      <c r="I36" s="93">
        <v>0</v>
      </c>
      <c r="J36" s="93">
        <v>0</v>
      </c>
      <c r="K36" s="37"/>
      <c r="L36" s="38"/>
      <c r="M36" s="97">
        <f>ROUNDUP((10%*L29),-1)</f>
        <v>6154860</v>
      </c>
      <c r="N36" s="105">
        <f>$M36</f>
        <v>6154860</v>
      </c>
    </row>
    <row r="37" spans="2:14">
      <c r="B37" s="31" t="s">
        <v>165</v>
      </c>
      <c r="C37" s="42" t="s">
        <v>166</v>
      </c>
      <c r="D37" s="93">
        <v>0</v>
      </c>
      <c r="E37" s="93">
        <v>0</v>
      </c>
      <c r="F37" s="33">
        <v>0</v>
      </c>
      <c r="G37" s="33">
        <v>0</v>
      </c>
      <c r="H37" s="33">
        <v>0</v>
      </c>
      <c r="I37" s="93">
        <v>0</v>
      </c>
      <c r="J37" s="93">
        <v>0</v>
      </c>
      <c r="K37" s="37"/>
      <c r="L37" s="95">
        <v>0</v>
      </c>
      <c r="M37" s="97">
        <f t="shared" ref="M37:M45" si="7">ROUNDUP(($L37*$O$5),-1)</f>
        <v>0</v>
      </c>
      <c r="N37" s="105">
        <f t="shared" ref="N37:N45" si="8">$M37</f>
        <v>0</v>
      </c>
    </row>
    <row r="38" spans="2:14">
      <c r="B38" s="31" t="s">
        <v>239</v>
      </c>
      <c r="C38" s="42" t="s">
        <v>231</v>
      </c>
      <c r="D38" s="33"/>
      <c r="E38" s="33"/>
      <c r="F38" s="33"/>
      <c r="G38" s="33"/>
      <c r="H38" s="33"/>
      <c r="I38" s="33"/>
      <c r="J38" s="33"/>
      <c r="K38" s="33"/>
      <c r="L38" s="95">
        <v>0</v>
      </c>
      <c r="M38" s="97">
        <f t="shared" si="7"/>
        <v>0</v>
      </c>
      <c r="N38" s="105">
        <f t="shared" si="8"/>
        <v>0</v>
      </c>
    </row>
    <row r="39" spans="2:14">
      <c r="B39" s="31" t="s">
        <v>240</v>
      </c>
      <c r="C39" s="42" t="s">
        <v>232</v>
      </c>
      <c r="D39" s="33"/>
      <c r="E39" s="33"/>
      <c r="F39" s="33"/>
      <c r="G39" s="33"/>
      <c r="H39" s="33"/>
      <c r="I39" s="33"/>
      <c r="J39" s="33"/>
      <c r="K39" s="33"/>
      <c r="L39" s="95">
        <v>0</v>
      </c>
      <c r="M39" s="97">
        <f t="shared" si="7"/>
        <v>0</v>
      </c>
      <c r="N39" s="105">
        <f t="shared" si="8"/>
        <v>0</v>
      </c>
    </row>
    <row r="40" spans="2:14">
      <c r="B40" s="31" t="s">
        <v>241</v>
      </c>
      <c r="C40" s="42" t="s">
        <v>233</v>
      </c>
      <c r="D40" s="33"/>
      <c r="E40" s="33"/>
      <c r="F40" s="33"/>
      <c r="G40" s="33"/>
      <c r="H40" s="33"/>
      <c r="I40" s="33"/>
      <c r="J40" s="33"/>
      <c r="K40" s="33"/>
      <c r="L40" s="95">
        <v>0</v>
      </c>
      <c r="M40" s="97">
        <f t="shared" si="7"/>
        <v>0</v>
      </c>
      <c r="N40" s="105">
        <f t="shared" si="8"/>
        <v>0</v>
      </c>
    </row>
    <row r="41" spans="2:14">
      <c r="B41" s="31" t="s">
        <v>242</v>
      </c>
      <c r="C41" s="42" t="s">
        <v>177</v>
      </c>
      <c r="D41" s="33"/>
      <c r="E41" s="33"/>
      <c r="F41" s="33"/>
      <c r="G41" s="33"/>
      <c r="H41" s="33"/>
      <c r="I41" s="33"/>
      <c r="J41" s="33"/>
      <c r="K41" s="33"/>
      <c r="L41" s="95">
        <v>0</v>
      </c>
      <c r="M41" s="97">
        <f t="shared" si="7"/>
        <v>0</v>
      </c>
      <c r="N41" s="105">
        <f t="shared" si="8"/>
        <v>0</v>
      </c>
    </row>
    <row r="42" spans="2:14">
      <c r="B42" s="31" t="s">
        <v>243</v>
      </c>
      <c r="C42" s="42" t="s">
        <v>234</v>
      </c>
      <c r="D42" s="33"/>
      <c r="E42" s="33"/>
      <c r="F42" s="33"/>
      <c r="G42" s="33"/>
      <c r="H42" s="33"/>
      <c r="I42" s="33"/>
      <c r="J42" s="33"/>
      <c r="K42" s="33"/>
      <c r="L42" s="95">
        <v>0</v>
      </c>
      <c r="M42" s="97">
        <f t="shared" si="7"/>
        <v>0</v>
      </c>
      <c r="N42" s="105">
        <f t="shared" si="8"/>
        <v>0</v>
      </c>
    </row>
    <row r="43" spans="2:14">
      <c r="B43" s="31" t="s">
        <v>244</v>
      </c>
      <c r="C43" s="42" t="s">
        <v>235</v>
      </c>
      <c r="D43" s="33"/>
      <c r="E43" s="33"/>
      <c r="F43" s="33"/>
      <c r="G43" s="33"/>
      <c r="H43" s="33"/>
      <c r="I43" s="33"/>
      <c r="J43" s="33"/>
      <c r="K43" s="33"/>
      <c r="L43" s="95">
        <v>0</v>
      </c>
      <c r="M43" s="97">
        <f t="shared" si="7"/>
        <v>0</v>
      </c>
      <c r="N43" s="105">
        <f t="shared" si="8"/>
        <v>0</v>
      </c>
    </row>
    <row r="44" spans="2:14">
      <c r="B44" s="31" t="s">
        <v>245</v>
      </c>
      <c r="C44" s="42" t="s">
        <v>236</v>
      </c>
      <c r="D44" s="33"/>
      <c r="E44" s="33"/>
      <c r="F44" s="52"/>
      <c r="G44" s="33"/>
      <c r="H44" s="46"/>
      <c r="I44" s="33"/>
      <c r="J44" s="33"/>
      <c r="K44" s="46"/>
      <c r="L44" s="95">
        <v>0</v>
      </c>
      <c r="M44" s="97">
        <f t="shared" si="7"/>
        <v>0</v>
      </c>
      <c r="N44" s="105">
        <f t="shared" si="8"/>
        <v>0</v>
      </c>
    </row>
    <row r="45" spans="2:14">
      <c r="B45" s="31" t="s">
        <v>246</v>
      </c>
      <c r="C45" s="42" t="s">
        <v>237</v>
      </c>
      <c r="D45" s="33"/>
      <c r="E45" s="33"/>
      <c r="F45" s="52"/>
      <c r="G45" s="33"/>
      <c r="H45" s="46"/>
      <c r="I45" s="33"/>
      <c r="J45" s="33"/>
      <c r="K45" s="46"/>
      <c r="L45" s="95"/>
      <c r="M45" s="97">
        <f t="shared" si="7"/>
        <v>0</v>
      </c>
      <c r="N45" s="105">
        <f t="shared" si="8"/>
        <v>0</v>
      </c>
    </row>
    <row r="46" spans="2:14">
      <c r="B46" s="31"/>
      <c r="C46" s="42"/>
      <c r="D46" s="33"/>
      <c r="E46" s="33"/>
      <c r="F46" s="50"/>
      <c r="G46" s="33"/>
      <c r="H46" s="46"/>
      <c r="I46" s="33"/>
      <c r="J46" s="33"/>
      <c r="K46" s="46"/>
      <c r="L46" s="83"/>
      <c r="M46" s="97"/>
      <c r="N46" s="105"/>
    </row>
    <row r="47" spans="2:14">
      <c r="B47" s="31"/>
      <c r="C47" s="43" t="s">
        <v>167</v>
      </c>
      <c r="D47" s="116">
        <f>SUM(D36:D46)</f>
        <v>0</v>
      </c>
      <c r="E47" s="116">
        <f>SUM(E36:E46)</f>
        <v>0</v>
      </c>
      <c r="F47" s="116">
        <f t="shared" ref="F47:N47" si="9">SUM(F36:F46)</f>
        <v>0</v>
      </c>
      <c r="G47" s="116">
        <f>SUM(G36:G46)</f>
        <v>0</v>
      </c>
      <c r="H47" s="116">
        <f t="shared" si="9"/>
        <v>0</v>
      </c>
      <c r="I47" s="116">
        <f>SUM(I36:I46)</f>
        <v>0</v>
      </c>
      <c r="J47" s="116">
        <f t="shared" si="9"/>
        <v>0</v>
      </c>
      <c r="K47" s="112"/>
      <c r="L47" s="112">
        <f>SUM(L36:L46)</f>
        <v>0</v>
      </c>
      <c r="M47" s="112">
        <f t="shared" si="9"/>
        <v>6154860</v>
      </c>
      <c r="N47" s="110">
        <f t="shared" si="9"/>
        <v>6154860</v>
      </c>
    </row>
    <row r="48" spans="2:14">
      <c r="B48" s="31"/>
      <c r="C48" s="43"/>
      <c r="D48" s="116"/>
      <c r="E48" s="116"/>
      <c r="F48" s="116"/>
      <c r="G48" s="117"/>
      <c r="H48" s="117"/>
      <c r="I48" s="119"/>
      <c r="J48" s="118"/>
      <c r="K48" s="120"/>
      <c r="L48" s="115"/>
      <c r="M48" s="113"/>
      <c r="N48" s="108"/>
    </row>
    <row r="49" spans="2:15" ht="15" thickBot="1">
      <c r="B49" s="48"/>
      <c r="C49" s="49" t="s">
        <v>170</v>
      </c>
      <c r="D49" s="121">
        <f>D29+D31+D33+D47</f>
        <v>0</v>
      </c>
      <c r="E49" s="121">
        <f>E29+E31+E33+E47</f>
        <v>0</v>
      </c>
      <c r="F49" s="121">
        <f t="shared" ref="F49:M49" si="10">F29+F31+F33+F47</f>
        <v>0</v>
      </c>
      <c r="G49" s="762">
        <f>G29+G31+G33+G47</f>
        <v>63</v>
      </c>
      <c r="H49" s="762">
        <f t="shared" si="10"/>
        <v>32</v>
      </c>
      <c r="I49" s="121">
        <f>I29+I31+I33+I47</f>
        <v>131056860</v>
      </c>
      <c r="J49" s="121">
        <f>J29+J31+J33+J47</f>
        <v>25301493.834345002</v>
      </c>
      <c r="K49" s="122">
        <f>K29+K31+K33+K47</f>
        <v>21</v>
      </c>
      <c r="L49" s="114">
        <f>L29+L31+L33</f>
        <v>61548600</v>
      </c>
      <c r="M49" s="114">
        <f t="shared" si="10"/>
        <v>24116220</v>
      </c>
      <c r="N49" s="111">
        <f>(N29+N31+N33+N47)</f>
        <v>85664820</v>
      </c>
      <c r="O49" s="170"/>
    </row>
    <row r="51" spans="2:15" ht="15">
      <c r="H51" s="737">
        <v>7</v>
      </c>
      <c r="J51" s="737"/>
      <c r="N51" s="65"/>
      <c r="O51" s="87"/>
    </row>
    <row r="53" spans="2:15">
      <c r="C53" s="175" t="s">
        <v>268</v>
      </c>
      <c r="D53" s="175"/>
      <c r="N53" s="85"/>
    </row>
  </sheetData>
  <sheetProtection formatColumns="0"/>
  <mergeCells count="5">
    <mergeCell ref="B1:N1"/>
    <mergeCell ref="B2:N2"/>
    <mergeCell ref="B3:N3"/>
    <mergeCell ref="B4:N4"/>
    <mergeCell ref="D5:F5"/>
  </mergeCells>
  <printOptions horizontalCentered="1"/>
  <pageMargins left="1" right="0.25" top="0.5" bottom="0.25" header="0.3" footer="0.3"/>
  <pageSetup paperSize="5" scale="6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D50"/>
  <sheetViews>
    <sheetView view="pageBreakPreview" zoomScale="89" zoomScaleNormal="123" zoomScaleSheetLayoutView="89" workbookViewId="0">
      <pane xSplit="1" ySplit="6" topLeftCell="B19" activePane="bottomRight" state="frozen"/>
      <selection activeCell="F15" sqref="F15"/>
      <selection pane="topRight" activeCell="F15" sqref="F15"/>
      <selection pane="bottomLeft" activeCell="F15" sqref="F15"/>
      <selection pane="bottomRight" activeCell="AA18" sqref="AA18"/>
    </sheetView>
  </sheetViews>
  <sheetFormatPr defaultRowHeight="12.75"/>
  <cols>
    <col min="1" max="1" width="6.28515625" style="764" customWidth="1"/>
    <col min="2" max="2" width="4.28515625" style="764" customWidth="1"/>
    <col min="3" max="4" width="4.140625" style="764" customWidth="1"/>
    <col min="5" max="5" width="4" style="764" customWidth="1"/>
    <col min="6" max="6" width="3.85546875" style="764" customWidth="1"/>
    <col min="7" max="7" width="3.7109375" style="764" customWidth="1"/>
    <col min="8" max="8" width="3.85546875" style="764" customWidth="1"/>
    <col min="9" max="9" width="6" style="764" bestFit="1" customWidth="1"/>
    <col min="10" max="10" width="3.7109375" style="764" customWidth="1"/>
    <col min="11" max="11" width="3.85546875" style="764" customWidth="1"/>
    <col min="12" max="12" width="4" style="764" customWidth="1"/>
    <col min="13" max="13" width="3.7109375" style="764" customWidth="1"/>
    <col min="14" max="14" width="4.140625" style="764" customWidth="1"/>
    <col min="15" max="15" width="4" style="764" customWidth="1"/>
    <col min="16" max="16" width="4.28515625" style="764" customWidth="1"/>
    <col min="17" max="17" width="4.7109375" style="764" customWidth="1"/>
    <col min="18" max="18" width="8.7109375" style="764" bestFit="1" customWidth="1"/>
    <col min="19" max="19" width="13.42578125" style="764" bestFit="1" customWidth="1"/>
    <col min="20" max="20" width="10.28515625" style="764" customWidth="1"/>
    <col min="21" max="21" width="11.7109375" style="764" customWidth="1"/>
    <col min="22" max="22" width="10.140625" style="764" customWidth="1"/>
    <col min="23" max="23" width="10" style="764" customWidth="1"/>
    <col min="24" max="24" width="10.7109375" style="764" customWidth="1"/>
    <col min="25" max="25" width="10.42578125" style="764" customWidth="1"/>
    <col min="26" max="26" width="11.5703125" style="764" bestFit="1" customWidth="1"/>
    <col min="27" max="27" width="13.85546875" style="764" bestFit="1" customWidth="1"/>
    <col min="28" max="28" width="16.5703125" style="764" customWidth="1"/>
    <col min="29" max="29" width="11.85546875" style="764" bestFit="1" customWidth="1"/>
    <col min="30" max="40" width="10.140625" style="764" bestFit="1" customWidth="1"/>
    <col min="41" max="16384" width="9.140625" style="764"/>
  </cols>
  <sheetData>
    <row r="1" spans="1:30" ht="20.100000000000001" customHeight="1">
      <c r="A1" s="1159" t="s">
        <v>230</v>
      </c>
      <c r="B1" s="1159"/>
      <c r="C1" s="1159"/>
      <c r="D1" s="1159"/>
      <c r="E1" s="1159"/>
      <c r="F1" s="1159"/>
      <c r="G1" s="1159"/>
      <c r="H1" s="1159"/>
      <c r="I1" s="1159"/>
      <c r="J1" s="1159"/>
      <c r="K1" s="1159"/>
      <c r="L1" s="1159"/>
      <c r="M1" s="1159"/>
      <c r="N1" s="1159"/>
      <c r="O1" s="1159"/>
      <c r="P1" s="1159"/>
      <c r="Q1" s="1159"/>
      <c r="R1" s="1159"/>
      <c r="S1" s="1159"/>
      <c r="T1" s="1159"/>
      <c r="U1" s="1159"/>
      <c r="V1" s="1159"/>
      <c r="W1" s="1159"/>
      <c r="X1" s="1159"/>
      <c r="Y1" s="1159"/>
      <c r="Z1" s="1159"/>
      <c r="AA1" s="1159"/>
      <c r="AB1" s="1159"/>
    </row>
    <row r="2" spans="1:30" s="126" customFormat="1" ht="20.100000000000001" customHeight="1">
      <c r="A2" s="1163" t="s">
        <v>292</v>
      </c>
      <c r="B2" s="1163"/>
      <c r="C2" s="1163"/>
      <c r="D2" s="1163"/>
      <c r="E2" s="1163"/>
      <c r="F2" s="1163"/>
      <c r="G2" s="1163"/>
      <c r="H2" s="1163"/>
      <c r="I2" s="1163"/>
      <c r="J2" s="1163"/>
      <c r="K2" s="1163"/>
      <c r="L2" s="1163"/>
      <c r="M2" s="1163"/>
      <c r="N2" s="1163"/>
      <c r="O2" s="1163"/>
      <c r="P2" s="1163"/>
      <c r="Q2" s="1163"/>
      <c r="R2" s="1163"/>
      <c r="S2" s="1163"/>
      <c r="T2" s="1163"/>
      <c r="U2" s="1163"/>
      <c r="V2" s="1163"/>
      <c r="W2" s="1163"/>
      <c r="X2" s="1163"/>
      <c r="Y2" s="1163"/>
      <c r="Z2" s="1163"/>
      <c r="AA2" s="1163"/>
      <c r="AB2" s="1163"/>
      <c r="AC2" s="961"/>
      <c r="AD2" s="961"/>
    </row>
    <row r="3" spans="1:30" s="126" customFormat="1" ht="20.100000000000001" customHeight="1">
      <c r="A3" s="1164" t="s">
        <v>737</v>
      </c>
      <c r="B3" s="1164"/>
      <c r="C3" s="1164"/>
      <c r="D3" s="1164"/>
      <c r="E3" s="1164"/>
      <c r="F3" s="1164"/>
      <c r="G3" s="1164"/>
      <c r="H3" s="1164"/>
      <c r="I3" s="1164"/>
      <c r="J3" s="1164"/>
      <c r="K3" s="1164"/>
      <c r="L3" s="1164"/>
      <c r="M3" s="1164"/>
      <c r="N3" s="1164"/>
      <c r="O3" s="1164"/>
      <c r="P3" s="1164"/>
      <c r="Q3" s="1164"/>
      <c r="R3" s="1164"/>
      <c r="S3" s="1164"/>
      <c r="T3" s="1164"/>
      <c r="U3" s="1164"/>
      <c r="V3" s="1164"/>
      <c r="W3" s="1164"/>
      <c r="X3" s="1164"/>
      <c r="Y3" s="1164"/>
      <c r="Z3" s="1164"/>
      <c r="AA3" s="1164"/>
      <c r="AB3" s="1164"/>
    </row>
    <row r="4" spans="1:30">
      <c r="R4" s="766"/>
      <c r="S4" s="765"/>
      <c r="T4" s="765"/>
      <c r="U4" s="765"/>
      <c r="V4" s="765"/>
      <c r="W4" s="765"/>
      <c r="X4" s="765"/>
      <c r="Y4" s="765"/>
      <c r="Z4" s="765"/>
      <c r="AA4" s="765"/>
      <c r="AB4" s="765"/>
    </row>
    <row r="5" spans="1:30">
      <c r="A5" s="767" t="s">
        <v>175</v>
      </c>
      <c r="B5" s="768" t="s">
        <v>288</v>
      </c>
      <c r="C5" s="769"/>
      <c r="D5" s="769"/>
      <c r="E5" s="769"/>
      <c r="F5" s="769"/>
      <c r="G5" s="769"/>
      <c r="H5" s="769"/>
      <c r="I5" s="769"/>
      <c r="J5" s="769"/>
      <c r="K5" s="769"/>
      <c r="L5" s="769"/>
      <c r="M5" s="769"/>
      <c r="N5" s="769"/>
      <c r="O5" s="769"/>
      <c r="P5" s="769"/>
      <c r="Q5" s="769"/>
      <c r="R5" s="770"/>
      <c r="S5" s="771"/>
      <c r="T5" s="772"/>
      <c r="U5" s="772"/>
      <c r="V5" s="772"/>
      <c r="W5" s="772"/>
      <c r="X5" s="772"/>
      <c r="Y5" s="772"/>
      <c r="Z5" s="772"/>
      <c r="AA5" s="772"/>
      <c r="AB5" s="773"/>
    </row>
    <row r="6" spans="1:30" ht="37.5" customHeight="1">
      <c r="A6" s="767" t="s">
        <v>176</v>
      </c>
      <c r="B6" s="593">
        <v>1</v>
      </c>
      <c r="C6" s="593">
        <v>2</v>
      </c>
      <c r="D6" s="593">
        <v>3</v>
      </c>
      <c r="E6" s="593">
        <v>4</v>
      </c>
      <c r="F6" s="593">
        <v>5</v>
      </c>
      <c r="G6" s="593">
        <v>6</v>
      </c>
      <c r="H6" s="593">
        <v>7</v>
      </c>
      <c r="I6" s="593">
        <v>8</v>
      </c>
      <c r="J6" s="593">
        <v>9</v>
      </c>
      <c r="K6" s="593">
        <v>10</v>
      </c>
      <c r="L6" s="593">
        <v>11</v>
      </c>
      <c r="M6" s="593">
        <v>12</v>
      </c>
      <c r="N6" s="593">
        <v>13</v>
      </c>
      <c r="O6" s="593">
        <v>14</v>
      </c>
      <c r="P6" s="593">
        <v>15</v>
      </c>
      <c r="Q6" s="774" t="s">
        <v>177</v>
      </c>
      <c r="R6" s="775" t="s">
        <v>129</v>
      </c>
      <c r="S6" s="776" t="s">
        <v>178</v>
      </c>
      <c r="T6" s="776" t="s">
        <v>179</v>
      </c>
      <c r="U6" s="776" t="s">
        <v>180</v>
      </c>
      <c r="V6" s="776" t="s">
        <v>181</v>
      </c>
      <c r="W6" s="776" t="s">
        <v>182</v>
      </c>
      <c r="X6" s="777" t="s">
        <v>183</v>
      </c>
      <c r="Y6" s="776" t="s">
        <v>184</v>
      </c>
      <c r="Z6" s="777" t="s">
        <v>269</v>
      </c>
      <c r="AA6" s="777" t="s">
        <v>352</v>
      </c>
      <c r="AB6" s="777" t="s">
        <v>187</v>
      </c>
    </row>
    <row r="7" spans="1:30">
      <c r="A7" s="593">
        <v>1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594"/>
      <c r="S7" s="995"/>
      <c r="T7" s="995"/>
      <c r="U7" s="995"/>
      <c r="V7" s="995"/>
      <c r="W7" s="995"/>
      <c r="X7" s="995"/>
      <c r="Y7" s="995"/>
      <c r="Z7" s="995"/>
      <c r="AA7" s="996"/>
      <c r="AB7" s="996">
        <f t="shared" ref="AB7" si="0">SUM(S7:AA7)</f>
        <v>0</v>
      </c>
    </row>
    <row r="8" spans="1:30">
      <c r="A8" s="593">
        <v>2</v>
      </c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778"/>
      <c r="S8" s="995"/>
      <c r="T8" s="995"/>
      <c r="U8" s="995"/>
      <c r="V8" s="995"/>
      <c r="W8" s="995"/>
      <c r="X8" s="995"/>
      <c r="Y8" s="995"/>
      <c r="Z8" s="995"/>
      <c r="AA8" s="996"/>
      <c r="AB8" s="996">
        <f>SUM(S8:AA8)</f>
        <v>0</v>
      </c>
    </row>
    <row r="9" spans="1:30">
      <c r="A9" s="593">
        <v>3</v>
      </c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594"/>
      <c r="S9" s="995"/>
      <c r="T9" s="995"/>
      <c r="U9" s="995"/>
      <c r="V9" s="995"/>
      <c r="W9" s="995"/>
      <c r="X9" s="995"/>
      <c r="Y9" s="995"/>
      <c r="Z9" s="995"/>
      <c r="AA9" s="996"/>
      <c r="AB9" s="996">
        <f t="shared" ref="AB9:AB25" si="1">SUM(S9:AA9)</f>
        <v>0</v>
      </c>
    </row>
    <row r="10" spans="1:30">
      <c r="A10" s="593">
        <v>4</v>
      </c>
      <c r="B10" s="313"/>
      <c r="C10" s="313"/>
      <c r="D10" s="313"/>
      <c r="E10" s="313">
        <v>1</v>
      </c>
      <c r="F10" s="313"/>
      <c r="G10" s="313">
        <v>1</v>
      </c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594">
        <f t="shared" ref="R10:R23" si="2">SUM(B10:Q10)</f>
        <v>2</v>
      </c>
      <c r="S10" s="995">
        <v>47450</v>
      </c>
      <c r="T10" s="995"/>
      <c r="U10" s="995"/>
      <c r="V10" s="995"/>
      <c r="W10" s="995"/>
      <c r="X10" s="995"/>
      <c r="Y10" s="995"/>
      <c r="Z10" s="995"/>
      <c r="AA10" s="996">
        <v>19570</v>
      </c>
      <c r="AB10" s="996">
        <f t="shared" si="1"/>
        <v>67020</v>
      </c>
      <c r="AC10" s="779"/>
    </row>
    <row r="11" spans="1:30">
      <c r="A11" s="593">
        <v>5</v>
      </c>
      <c r="B11" s="313"/>
      <c r="C11" s="313"/>
      <c r="D11" s="313"/>
      <c r="E11" s="313"/>
      <c r="F11" s="31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594">
        <f t="shared" si="2"/>
        <v>0</v>
      </c>
      <c r="S11" s="995"/>
      <c r="T11" s="995"/>
      <c r="U11" s="995"/>
      <c r="V11" s="995"/>
      <c r="W11" s="995"/>
      <c r="X11" s="995"/>
      <c r="Y11" s="995"/>
      <c r="Z11" s="995"/>
      <c r="AA11" s="996"/>
      <c r="AB11" s="996">
        <f t="shared" si="1"/>
        <v>0</v>
      </c>
    </row>
    <row r="12" spans="1:30">
      <c r="A12" s="593">
        <v>6</v>
      </c>
      <c r="B12" s="313"/>
      <c r="C12" s="313"/>
      <c r="D12" s="313"/>
      <c r="E12" s="313"/>
      <c r="F12" s="31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594">
        <f t="shared" si="2"/>
        <v>0</v>
      </c>
      <c r="S12" s="995"/>
      <c r="T12" s="995"/>
      <c r="U12" s="995"/>
      <c r="V12" s="995"/>
      <c r="W12" s="995"/>
      <c r="X12" s="995"/>
      <c r="Y12" s="995"/>
      <c r="Z12" s="995"/>
      <c r="AA12" s="996"/>
      <c r="AB12" s="996">
        <f t="shared" si="1"/>
        <v>0</v>
      </c>
    </row>
    <row r="13" spans="1:30">
      <c r="A13" s="593">
        <v>7</v>
      </c>
      <c r="B13" s="313"/>
      <c r="C13" s="313"/>
      <c r="D13" s="313"/>
      <c r="E13" s="313">
        <v>1</v>
      </c>
      <c r="F13" s="313"/>
      <c r="G13" s="313"/>
      <c r="H13" s="313">
        <v>1</v>
      </c>
      <c r="I13" s="313"/>
      <c r="J13" s="313"/>
      <c r="K13" s="313"/>
      <c r="L13" s="313"/>
      <c r="M13" s="313"/>
      <c r="N13" s="313"/>
      <c r="O13" s="313"/>
      <c r="P13" s="313"/>
      <c r="Q13" s="313"/>
      <c r="R13" s="594">
        <f t="shared" si="2"/>
        <v>2</v>
      </c>
      <c r="S13" s="995">
        <v>107220</v>
      </c>
      <c r="T13" s="995"/>
      <c r="U13" s="995"/>
      <c r="V13" s="995"/>
      <c r="W13" s="995"/>
      <c r="X13" s="995"/>
      <c r="Y13" s="995"/>
      <c r="Z13" s="995"/>
      <c r="AA13" s="996">
        <v>30275</v>
      </c>
      <c r="AB13" s="996">
        <f t="shared" si="1"/>
        <v>137495</v>
      </c>
    </row>
    <row r="14" spans="1:30">
      <c r="A14" s="593">
        <v>8</v>
      </c>
      <c r="B14" s="313"/>
      <c r="C14" s="313"/>
      <c r="D14" s="313"/>
      <c r="E14" s="313">
        <v>2</v>
      </c>
      <c r="F14" s="313"/>
      <c r="G14" s="313">
        <v>1</v>
      </c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594">
        <f t="shared" si="2"/>
        <v>3</v>
      </c>
      <c r="S14" s="995">
        <v>240440</v>
      </c>
      <c r="T14" s="995"/>
      <c r="U14" s="995"/>
      <c r="V14" s="995"/>
      <c r="W14" s="995"/>
      <c r="X14" s="995"/>
      <c r="Y14" s="995"/>
      <c r="Z14" s="995"/>
      <c r="AA14" s="996">
        <v>78545</v>
      </c>
      <c r="AB14" s="996">
        <f t="shared" si="1"/>
        <v>318985</v>
      </c>
    </row>
    <row r="15" spans="1:30">
      <c r="A15" s="593">
        <v>9</v>
      </c>
      <c r="B15" s="313"/>
      <c r="C15" s="313"/>
      <c r="D15" s="313"/>
      <c r="E15" s="313"/>
      <c r="F15" s="313">
        <v>1</v>
      </c>
      <c r="G15" s="313"/>
      <c r="H15" s="313"/>
      <c r="I15" s="313">
        <v>1</v>
      </c>
      <c r="J15" s="313"/>
      <c r="K15" s="313"/>
      <c r="L15" s="313"/>
      <c r="M15" s="313"/>
      <c r="N15" s="313"/>
      <c r="O15" s="313"/>
      <c r="P15" s="313"/>
      <c r="Q15" s="313"/>
      <c r="R15" s="594">
        <f t="shared" si="2"/>
        <v>2</v>
      </c>
      <c r="S15" s="995">
        <v>197050</v>
      </c>
      <c r="T15" s="995"/>
      <c r="U15" s="995"/>
      <c r="V15" s="995"/>
      <c r="W15" s="995"/>
      <c r="X15" s="995"/>
      <c r="Y15" s="995"/>
      <c r="Z15" s="995"/>
      <c r="AA15" s="996">
        <v>49375</v>
      </c>
      <c r="AB15" s="996">
        <f t="shared" si="1"/>
        <v>246425</v>
      </c>
    </row>
    <row r="16" spans="1:30">
      <c r="A16" s="593">
        <v>10</v>
      </c>
      <c r="B16" s="313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594">
        <f t="shared" si="2"/>
        <v>0</v>
      </c>
      <c r="S16" s="995">
        <v>195850</v>
      </c>
      <c r="T16" s="995"/>
      <c r="U16" s="995"/>
      <c r="V16" s="995"/>
      <c r="W16" s="995"/>
      <c r="X16" s="995"/>
      <c r="Y16" s="995"/>
      <c r="Z16" s="995"/>
      <c r="AA16" s="996">
        <v>108400</v>
      </c>
      <c r="AB16" s="996">
        <f t="shared" si="1"/>
        <v>304250</v>
      </c>
    </row>
    <row r="17" spans="1:30" s="763" customFormat="1" ht="15">
      <c r="A17" s="593">
        <v>12</v>
      </c>
      <c r="B17" s="313"/>
      <c r="C17" s="313"/>
      <c r="D17" s="313"/>
      <c r="E17" s="313"/>
      <c r="F17" s="313"/>
      <c r="G17" s="313"/>
      <c r="H17" s="313"/>
      <c r="I17" s="313">
        <v>1</v>
      </c>
      <c r="J17" s="313"/>
      <c r="K17" s="313"/>
      <c r="L17" s="313">
        <v>1</v>
      </c>
      <c r="M17" s="313"/>
      <c r="N17" s="313"/>
      <c r="O17" s="313"/>
      <c r="P17" s="313"/>
      <c r="Q17" s="313"/>
      <c r="R17" s="594">
        <f t="shared" si="2"/>
        <v>2</v>
      </c>
      <c r="S17" s="995">
        <v>979940</v>
      </c>
      <c r="T17" s="995"/>
      <c r="U17" s="995"/>
      <c r="V17" s="995"/>
      <c r="W17" s="995"/>
      <c r="X17" s="995"/>
      <c r="Y17" s="995"/>
      <c r="Z17" s="995"/>
      <c r="AA17" s="996">
        <v>201760</v>
      </c>
      <c r="AB17" s="996">
        <f t="shared" si="1"/>
        <v>1181700</v>
      </c>
    </row>
    <row r="18" spans="1:30" s="763" customFormat="1" ht="15">
      <c r="A18" s="593">
        <v>13</v>
      </c>
      <c r="B18" s="313"/>
      <c r="C18" s="313"/>
      <c r="D18" s="313"/>
      <c r="E18" s="313"/>
      <c r="F18" s="313">
        <v>1</v>
      </c>
      <c r="G18" s="313"/>
      <c r="H18" s="313"/>
      <c r="I18" s="313"/>
      <c r="J18" s="313">
        <v>2</v>
      </c>
      <c r="K18" s="313">
        <v>1</v>
      </c>
      <c r="L18" s="313"/>
      <c r="M18" s="313"/>
      <c r="N18" s="313"/>
      <c r="O18" s="313"/>
      <c r="P18" s="313"/>
      <c r="Q18" s="313"/>
      <c r="R18" s="594">
        <f t="shared" si="2"/>
        <v>4</v>
      </c>
      <c r="S18" s="995">
        <v>444470</v>
      </c>
      <c r="T18" s="995"/>
      <c r="U18" s="995"/>
      <c r="V18" s="995"/>
      <c r="W18" s="995"/>
      <c r="X18" s="995"/>
      <c r="Y18" s="995"/>
      <c r="Z18" s="995"/>
      <c r="AA18" s="996">
        <v>193625</v>
      </c>
      <c r="AB18" s="996">
        <f t="shared" si="1"/>
        <v>638095</v>
      </c>
    </row>
    <row r="19" spans="1:30" s="763" customFormat="1" ht="15">
      <c r="A19" s="593">
        <v>14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>
        <v>3</v>
      </c>
      <c r="M19" s="313"/>
      <c r="N19" s="313"/>
      <c r="O19" s="313"/>
      <c r="P19" s="313"/>
      <c r="Q19" s="313"/>
      <c r="R19" s="594">
        <f t="shared" si="2"/>
        <v>3</v>
      </c>
      <c r="S19" s="995">
        <v>624440</v>
      </c>
      <c r="T19" s="995"/>
      <c r="U19" s="995"/>
      <c r="V19" s="995"/>
      <c r="W19" s="995"/>
      <c r="X19" s="995"/>
      <c r="Y19" s="995"/>
      <c r="Z19" s="995"/>
      <c r="AA19" s="996">
        <v>150245</v>
      </c>
      <c r="AB19" s="996">
        <f t="shared" si="1"/>
        <v>774685</v>
      </c>
    </row>
    <row r="20" spans="1:30" s="763" customFormat="1" ht="15">
      <c r="A20" s="593">
        <v>15</v>
      </c>
      <c r="B20" s="313"/>
      <c r="C20" s="313"/>
      <c r="D20" s="313"/>
      <c r="E20" s="313"/>
      <c r="F20" s="313">
        <v>3</v>
      </c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594">
        <f t="shared" si="2"/>
        <v>3</v>
      </c>
      <c r="S20" s="995">
        <v>699180</v>
      </c>
      <c r="T20" s="995"/>
      <c r="U20" s="995"/>
      <c r="V20" s="995"/>
      <c r="W20" s="995"/>
      <c r="X20" s="995"/>
      <c r="Y20" s="995"/>
      <c r="Z20" s="995"/>
      <c r="AA20" s="996">
        <v>189035</v>
      </c>
      <c r="AB20" s="996">
        <f t="shared" si="1"/>
        <v>888215</v>
      </c>
    </row>
    <row r="21" spans="1:30" s="763" customFormat="1" ht="15">
      <c r="A21" s="593">
        <v>16</v>
      </c>
      <c r="B21" s="313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594">
        <f t="shared" si="2"/>
        <v>0</v>
      </c>
      <c r="S21" s="995">
        <v>1593010</v>
      </c>
      <c r="T21" s="995"/>
      <c r="U21" s="995"/>
      <c r="V21" s="995"/>
      <c r="W21" s="995"/>
      <c r="X21" s="995"/>
      <c r="Y21" s="995"/>
      <c r="Z21" s="995"/>
      <c r="AA21" s="996">
        <v>475950</v>
      </c>
      <c r="AB21" s="996">
        <f t="shared" si="1"/>
        <v>2068960</v>
      </c>
    </row>
    <row r="22" spans="1:30" s="763" customFormat="1" ht="15">
      <c r="A22" s="593">
        <v>17</v>
      </c>
      <c r="B22" s="313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594">
        <f t="shared" si="2"/>
        <v>0</v>
      </c>
      <c r="S22" s="995"/>
      <c r="T22" s="995"/>
      <c r="U22" s="995"/>
      <c r="V22" s="995"/>
      <c r="W22" s="995"/>
      <c r="X22" s="995"/>
      <c r="Y22" s="995"/>
      <c r="Z22" s="995"/>
      <c r="AA22" s="996"/>
      <c r="AB22" s="996">
        <f t="shared" si="1"/>
        <v>0</v>
      </c>
    </row>
    <row r="23" spans="1:30" s="763" customFormat="1" ht="15">
      <c r="A23" s="780" t="s">
        <v>177</v>
      </c>
      <c r="B23" s="313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594">
        <f t="shared" si="2"/>
        <v>0</v>
      </c>
      <c r="S23" s="995"/>
      <c r="T23" s="995"/>
      <c r="U23" s="995"/>
      <c r="V23" s="995"/>
      <c r="W23" s="995"/>
      <c r="X23" s="995"/>
      <c r="Y23" s="995"/>
      <c r="Z23" s="995"/>
      <c r="AA23" s="314"/>
      <c r="AB23" s="996">
        <f t="shared" si="1"/>
        <v>0</v>
      </c>
    </row>
    <row r="24" spans="1:30" s="763" customFormat="1" ht="15">
      <c r="A24" s="781" t="s">
        <v>353</v>
      </c>
      <c r="B24" s="313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4"/>
      <c r="T24" s="314"/>
      <c r="U24" s="314"/>
      <c r="V24" s="314"/>
      <c r="W24" s="314"/>
      <c r="X24" s="314"/>
      <c r="Y24" s="314"/>
      <c r="Z24" s="314"/>
      <c r="AA24" s="314"/>
      <c r="AB24" s="996">
        <f t="shared" si="1"/>
        <v>0</v>
      </c>
    </row>
    <row r="25" spans="1:30" s="763" customFormat="1" ht="15">
      <c r="A25" s="780" t="s">
        <v>129</v>
      </c>
      <c r="B25" s="782">
        <f t="shared" ref="B25:Q25" si="3">SUM(B7:B23)</f>
        <v>0</v>
      </c>
      <c r="C25" s="782">
        <f t="shared" si="3"/>
        <v>0</v>
      </c>
      <c r="D25" s="782">
        <f t="shared" si="3"/>
        <v>0</v>
      </c>
      <c r="E25" s="782">
        <f t="shared" si="3"/>
        <v>4</v>
      </c>
      <c r="F25" s="782">
        <f t="shared" si="3"/>
        <v>5</v>
      </c>
      <c r="G25" s="782">
        <f t="shared" si="3"/>
        <v>2</v>
      </c>
      <c r="H25" s="782">
        <f t="shared" si="3"/>
        <v>1</v>
      </c>
      <c r="I25" s="782">
        <f t="shared" si="3"/>
        <v>2</v>
      </c>
      <c r="J25" s="782">
        <f t="shared" si="3"/>
        <v>2</v>
      </c>
      <c r="K25" s="782">
        <f t="shared" si="3"/>
        <v>1</v>
      </c>
      <c r="L25" s="782">
        <f t="shared" si="3"/>
        <v>4</v>
      </c>
      <c r="M25" s="782">
        <f t="shared" si="3"/>
        <v>0</v>
      </c>
      <c r="N25" s="782">
        <f t="shared" si="3"/>
        <v>0</v>
      </c>
      <c r="O25" s="782">
        <f t="shared" si="3"/>
        <v>0</v>
      </c>
      <c r="P25" s="782">
        <f t="shared" si="3"/>
        <v>0</v>
      </c>
      <c r="Q25" s="782">
        <f t="shared" si="3"/>
        <v>0</v>
      </c>
      <c r="R25" s="594">
        <f>SUM(R7:R24)</f>
        <v>21</v>
      </c>
      <c r="S25" s="996">
        <f>SUM(S7:S23)</f>
        <v>5129050</v>
      </c>
      <c r="T25" s="996">
        <f t="shared" ref="T25:Z25" si="4">SUM(T7:T23)</f>
        <v>0</v>
      </c>
      <c r="U25" s="996">
        <f t="shared" si="4"/>
        <v>0</v>
      </c>
      <c r="V25" s="996">
        <f t="shared" si="4"/>
        <v>0</v>
      </c>
      <c r="W25" s="996">
        <f t="shared" si="4"/>
        <v>0</v>
      </c>
      <c r="X25" s="996">
        <f t="shared" si="4"/>
        <v>0</v>
      </c>
      <c r="Y25" s="996">
        <f t="shared" si="4"/>
        <v>0</v>
      </c>
      <c r="Z25" s="996">
        <f t="shared" si="4"/>
        <v>0</v>
      </c>
      <c r="AA25" s="996">
        <f>SUM(AA7:AA24)</f>
        <v>1496780</v>
      </c>
      <c r="AB25" s="996">
        <f t="shared" si="1"/>
        <v>6625830</v>
      </c>
    </row>
    <row r="26" spans="1:30" s="763" customFormat="1" ht="15">
      <c r="A26" s="764" t="s">
        <v>188</v>
      </c>
      <c r="B26" s="764"/>
      <c r="C26" s="764"/>
      <c r="D26" s="764"/>
      <c r="E26" s="764"/>
      <c r="F26" s="764"/>
      <c r="G26" s="764"/>
      <c r="H26" s="764"/>
      <c r="I26" s="764"/>
      <c r="J26" s="764"/>
      <c r="K26" s="764"/>
      <c r="L26" s="764"/>
      <c r="M26" s="764"/>
      <c r="N26" s="764"/>
      <c r="O26" s="764"/>
      <c r="P26" s="764"/>
      <c r="Q26" s="764"/>
      <c r="R26" s="151" t="s">
        <v>189</v>
      </c>
      <c r="S26" s="997">
        <f>S25*12</f>
        <v>61548600</v>
      </c>
      <c r="T26" s="997">
        <f t="shared" ref="T26:AA26" si="5">T25*12</f>
        <v>0</v>
      </c>
      <c r="U26" s="997">
        <f t="shared" si="5"/>
        <v>0</v>
      </c>
      <c r="V26" s="997">
        <f t="shared" si="5"/>
        <v>0</v>
      </c>
      <c r="W26" s="997">
        <f t="shared" si="5"/>
        <v>0</v>
      </c>
      <c r="X26" s="997">
        <f t="shared" si="5"/>
        <v>0</v>
      </c>
      <c r="Y26" s="997">
        <f t="shared" si="5"/>
        <v>0</v>
      </c>
      <c r="Z26" s="997">
        <f t="shared" si="5"/>
        <v>0</v>
      </c>
      <c r="AA26" s="997">
        <f t="shared" si="5"/>
        <v>17961360</v>
      </c>
      <c r="AB26" s="997">
        <f>AB25*12</f>
        <v>79509960</v>
      </c>
    </row>
    <row r="27" spans="1:30" s="763" customFormat="1" ht="15">
      <c r="A27" s="764"/>
      <c r="B27" s="764"/>
      <c r="C27" s="764"/>
      <c r="D27" s="764"/>
      <c r="E27" s="764"/>
      <c r="F27" s="764"/>
      <c r="G27" s="764"/>
      <c r="H27" s="764"/>
      <c r="I27" s="764"/>
      <c r="J27" s="764"/>
      <c r="K27" s="764"/>
      <c r="L27" s="764"/>
      <c r="M27" s="764"/>
      <c r="N27" s="764"/>
      <c r="O27" s="764"/>
      <c r="P27" s="764"/>
      <c r="Q27" s="764"/>
      <c r="R27" s="766"/>
      <c r="T27" s="765"/>
      <c r="U27" s="765"/>
      <c r="V27" s="765"/>
      <c r="W27" s="765"/>
      <c r="X27" s="765"/>
      <c r="Y27" s="765"/>
      <c r="Z27" s="765"/>
      <c r="AA27" s="765"/>
      <c r="AB27" s="765"/>
    </row>
    <row r="28" spans="1:30" s="763" customFormat="1" ht="15">
      <c r="A28" s="764"/>
      <c r="B28" s="784"/>
      <c r="C28" s="785"/>
      <c r="D28" s="785"/>
      <c r="E28" s="785"/>
      <c r="F28" s="785"/>
      <c r="G28" s="785"/>
      <c r="H28" s="785"/>
      <c r="I28" s="785"/>
      <c r="J28" s="785"/>
      <c r="K28" s="785"/>
      <c r="L28" s="785"/>
      <c r="M28" s="785"/>
      <c r="N28" s="785"/>
      <c r="O28" s="785"/>
      <c r="P28" s="785"/>
      <c r="Q28" s="785"/>
      <c r="R28" s="786"/>
      <c r="S28" s="787"/>
      <c r="T28" s="787"/>
      <c r="U28" s="788"/>
      <c r="V28" s="789"/>
      <c r="W28" s="789"/>
      <c r="X28" s="789"/>
      <c r="Y28" s="789"/>
      <c r="Z28" s="789"/>
      <c r="AA28" s="789"/>
      <c r="AB28" s="789"/>
      <c r="AC28" s="790"/>
      <c r="AD28" s="790"/>
    </row>
    <row r="29" spans="1:30" s="763" customFormat="1" ht="15">
      <c r="A29" s="764"/>
      <c r="B29" s="784"/>
      <c r="C29" s="784"/>
      <c r="D29" s="784"/>
      <c r="E29" s="784"/>
      <c r="F29" s="784"/>
      <c r="G29" s="784"/>
      <c r="H29" s="784"/>
      <c r="I29" s="784"/>
      <c r="J29" s="784"/>
      <c r="K29" s="784"/>
      <c r="L29" s="784"/>
      <c r="M29" s="784"/>
      <c r="N29" s="784"/>
      <c r="O29" s="784"/>
      <c r="P29" s="784"/>
      <c r="Q29" s="1087">
        <f>S21-91.7</f>
        <v>1592918.3</v>
      </c>
      <c r="R29" s="791"/>
      <c r="S29" s="792"/>
      <c r="T29" s="792"/>
      <c r="U29" s="788"/>
      <c r="V29" s="789"/>
      <c r="W29" s="789"/>
      <c r="X29" s="789"/>
      <c r="Y29" s="789"/>
      <c r="Z29" s="789"/>
      <c r="AA29" s="789"/>
      <c r="AB29" s="789"/>
      <c r="AC29" s="790"/>
      <c r="AD29" s="790"/>
    </row>
    <row r="30" spans="1:30" s="763" customFormat="1" ht="15">
      <c r="A30" s="764"/>
      <c r="B30" s="784"/>
      <c r="C30" s="784"/>
      <c r="D30" s="784"/>
      <c r="E30" s="784"/>
      <c r="F30" s="784"/>
      <c r="G30" s="784"/>
      <c r="H30" s="784"/>
      <c r="I30" s="784"/>
      <c r="J30" s="784"/>
      <c r="K30" s="784"/>
      <c r="L30" s="793"/>
      <c r="M30" s="784"/>
      <c r="N30" s="784"/>
      <c r="O30" s="784"/>
      <c r="P30" s="784"/>
      <c r="Q30" s="784"/>
      <c r="R30" s="791"/>
      <c r="S30" s="595"/>
      <c r="T30" s="792"/>
      <c r="U30" s="788"/>
      <c r="V30" s="789"/>
      <c r="W30" s="789"/>
      <c r="X30" s="789"/>
      <c r="Y30" s="789"/>
      <c r="Z30" s="789"/>
      <c r="AA30" s="789"/>
      <c r="AB30" s="789"/>
      <c r="AC30" s="790"/>
      <c r="AD30" s="790"/>
    </row>
    <row r="31" spans="1:30" s="763" customFormat="1" ht="15">
      <c r="A31" s="764"/>
      <c r="B31" s="784"/>
      <c r="C31" s="784"/>
      <c r="D31" s="784"/>
      <c r="E31" s="784"/>
      <c r="F31" s="784"/>
      <c r="G31" s="784"/>
      <c r="H31" s="784"/>
      <c r="I31" s="784"/>
      <c r="J31" s="784"/>
      <c r="K31" s="784"/>
      <c r="L31" s="1160"/>
      <c r="M31" s="1160"/>
      <c r="N31" s="1160"/>
      <c r="O31" s="1160"/>
      <c r="P31" s="1160"/>
      <c r="Q31" s="1160"/>
      <c r="R31" s="794"/>
      <c r="S31" s="783"/>
      <c r="T31" s="795"/>
      <c r="U31" s="788"/>
      <c r="V31" s="789"/>
      <c r="W31" s="789"/>
      <c r="X31" s="789"/>
      <c r="Y31" s="789"/>
      <c r="Z31" s="789"/>
      <c r="AA31" s="789"/>
      <c r="AB31" s="789"/>
      <c r="AC31" s="790"/>
      <c r="AD31" s="790"/>
    </row>
    <row r="32" spans="1:30" s="763" customFormat="1" ht="15">
      <c r="A32" s="764"/>
      <c r="B32" s="784"/>
      <c r="C32" s="784"/>
      <c r="D32" s="784"/>
      <c r="E32" s="784"/>
      <c r="F32" s="784"/>
      <c r="G32" s="784"/>
      <c r="H32" s="784"/>
      <c r="I32" s="784"/>
      <c r="J32" s="784"/>
      <c r="K32" s="784"/>
      <c r="L32" s="1162"/>
      <c r="M32" s="1162"/>
      <c r="N32" s="1162"/>
      <c r="O32" s="1162"/>
      <c r="P32" s="1162"/>
      <c r="Q32" s="1162"/>
      <c r="R32" s="794"/>
      <c r="S32" s="794"/>
      <c r="T32" s="795"/>
      <c r="U32" s="788"/>
      <c r="V32" s="789"/>
      <c r="W32" s="789"/>
      <c r="X32" s="789"/>
      <c r="Y32" s="796"/>
      <c r="Z32" s="789"/>
      <c r="AA32" s="796"/>
      <c r="AB32" s="789"/>
      <c r="AC32" s="790"/>
      <c r="AD32" s="790"/>
    </row>
    <row r="33" spans="1:30">
      <c r="B33" s="784"/>
      <c r="C33" s="784"/>
      <c r="D33" s="784"/>
      <c r="E33" s="784"/>
      <c r="F33" s="784"/>
      <c r="G33" s="784"/>
      <c r="H33" s="784"/>
      <c r="I33" s="784"/>
      <c r="J33" s="784"/>
      <c r="K33" s="784"/>
      <c r="L33" s="1162"/>
      <c r="M33" s="1162"/>
      <c r="N33" s="1162"/>
      <c r="O33" s="1162"/>
      <c r="P33" s="1162"/>
      <c r="Q33" s="1162"/>
      <c r="R33" s="794"/>
      <c r="S33" s="794"/>
      <c r="T33" s="795"/>
      <c r="U33" s="788"/>
      <c r="V33" s="789"/>
      <c r="W33" s="789"/>
      <c r="X33" s="789"/>
      <c r="Y33" s="789"/>
      <c r="Z33" s="789"/>
      <c r="AA33" s="789"/>
      <c r="AB33" s="789"/>
      <c r="AC33" s="788"/>
      <c r="AD33" s="788"/>
    </row>
    <row r="34" spans="1:30">
      <c r="B34" s="784"/>
      <c r="C34" s="784"/>
      <c r="D34" s="784"/>
      <c r="E34" s="784"/>
      <c r="F34" s="784"/>
      <c r="G34" s="784"/>
      <c r="H34" s="784"/>
      <c r="I34" s="784"/>
      <c r="J34" s="784"/>
      <c r="K34" s="784"/>
      <c r="L34" s="1160"/>
      <c r="M34" s="1160"/>
      <c r="N34" s="1160"/>
      <c r="O34" s="1160"/>
      <c r="P34" s="1160"/>
      <c r="Q34" s="1160"/>
      <c r="R34" s="794"/>
      <c r="S34" s="794"/>
      <c r="T34" s="795"/>
      <c r="U34" s="788"/>
      <c r="V34" s="789"/>
      <c r="W34" s="789"/>
      <c r="X34" s="789"/>
      <c r="Y34" s="789"/>
      <c r="Z34" s="789"/>
      <c r="AA34" s="789"/>
      <c r="AB34" s="789"/>
      <c r="AC34" s="788"/>
      <c r="AD34" s="788"/>
    </row>
    <row r="35" spans="1:30">
      <c r="B35" s="784"/>
      <c r="C35" s="784"/>
      <c r="D35" s="784"/>
      <c r="E35" s="784"/>
      <c r="F35" s="784"/>
      <c r="G35" s="784"/>
      <c r="H35" s="784"/>
      <c r="I35" s="784"/>
      <c r="J35" s="784"/>
      <c r="K35" s="784"/>
      <c r="L35" s="784"/>
      <c r="M35" s="784"/>
      <c r="N35" s="784"/>
      <c r="O35" s="784"/>
      <c r="P35" s="784"/>
      <c r="Q35" s="784"/>
      <c r="R35" s="791"/>
      <c r="S35" s="797"/>
      <c r="T35" s="1161"/>
      <c r="U35" s="1161"/>
      <c r="V35" s="789"/>
      <c r="W35" s="789"/>
      <c r="X35" s="789"/>
      <c r="Y35" s="789"/>
      <c r="Z35" s="789"/>
      <c r="AA35" s="789"/>
      <c r="AB35" s="789"/>
      <c r="AC35" s="788"/>
      <c r="AD35" s="788"/>
    </row>
    <row r="36" spans="1:30">
      <c r="B36" s="784"/>
      <c r="C36" s="784"/>
      <c r="D36" s="784"/>
      <c r="E36" s="784"/>
      <c r="F36" s="784"/>
      <c r="G36" s="784"/>
      <c r="H36" s="784"/>
      <c r="I36" s="784"/>
      <c r="J36" s="784"/>
      <c r="K36" s="784"/>
      <c r="L36" s="784"/>
      <c r="M36" s="784"/>
      <c r="N36" s="784"/>
      <c r="O36" s="784"/>
      <c r="P36" s="784"/>
      <c r="Q36" s="784"/>
      <c r="R36" s="791"/>
      <c r="S36" s="792"/>
      <c r="T36" s="792"/>
      <c r="U36" s="789"/>
      <c r="V36" s="789"/>
      <c r="W36" s="789"/>
      <c r="X36" s="789"/>
      <c r="Y36" s="789"/>
      <c r="Z36" s="789"/>
      <c r="AA36" s="789"/>
      <c r="AB36" s="789"/>
      <c r="AC36" s="788"/>
      <c r="AD36" s="788"/>
    </row>
    <row r="37" spans="1:30">
      <c r="B37" s="788"/>
      <c r="C37" s="788"/>
      <c r="D37" s="788"/>
      <c r="E37" s="788"/>
      <c r="F37" s="788"/>
      <c r="G37" s="788"/>
      <c r="H37" s="788"/>
      <c r="I37" s="788"/>
      <c r="J37" s="788"/>
      <c r="K37" s="788"/>
      <c r="L37" s="788"/>
      <c r="M37" s="788"/>
      <c r="N37" s="788"/>
      <c r="O37" s="788"/>
      <c r="P37" s="788"/>
      <c r="Q37" s="788"/>
      <c r="R37" s="798"/>
      <c r="S37" s="789"/>
      <c r="T37" s="789"/>
      <c r="U37" s="789"/>
      <c r="V37" s="789"/>
      <c r="W37" s="789"/>
      <c r="X37" s="789"/>
      <c r="Y37" s="789"/>
      <c r="Z37" s="789"/>
      <c r="AA37" s="789"/>
      <c r="AB37" s="789"/>
      <c r="AC37" s="788"/>
      <c r="AD37" s="788"/>
    </row>
    <row r="38" spans="1:30" ht="14.25">
      <c r="A38" s="799"/>
      <c r="B38" s="788"/>
      <c r="C38" s="788"/>
      <c r="D38" s="788"/>
      <c r="E38" s="788"/>
      <c r="F38" s="788"/>
      <c r="G38" s="788"/>
      <c r="H38" s="788"/>
      <c r="I38" s="788"/>
      <c r="J38" s="788"/>
      <c r="K38" s="788"/>
      <c r="L38" s="788"/>
      <c r="M38" s="788"/>
      <c r="N38" s="788"/>
      <c r="O38" s="788"/>
      <c r="P38" s="788"/>
      <c r="Q38" s="788"/>
      <c r="R38" s="798"/>
      <c r="S38" s="789"/>
      <c r="T38" s="789"/>
      <c r="U38" s="789"/>
      <c r="V38" s="789"/>
      <c r="W38" s="789"/>
      <c r="X38" s="789"/>
      <c r="Y38" s="788"/>
      <c r="Z38" s="789"/>
      <c r="AA38" s="789"/>
      <c r="AB38" s="789"/>
      <c r="AC38" s="788"/>
      <c r="AD38" s="788"/>
    </row>
    <row r="39" spans="1:30">
      <c r="A39" s="800"/>
      <c r="R39" s="766"/>
      <c r="S39" s="765"/>
      <c r="T39" s="765"/>
      <c r="U39" s="765"/>
      <c r="V39" s="765"/>
      <c r="W39" s="765"/>
      <c r="X39" s="765"/>
      <c r="Y39" s="765"/>
      <c r="Z39" s="765"/>
      <c r="AA39" s="765"/>
      <c r="AB39" s="765"/>
    </row>
    <row r="40" spans="1:30">
      <c r="A40" s="800"/>
      <c r="R40" s="766"/>
      <c r="S40" s="765"/>
      <c r="T40" s="765"/>
      <c r="U40" s="765"/>
      <c r="V40" s="765"/>
      <c r="W40" s="765"/>
      <c r="X40" s="765"/>
      <c r="Y40" s="765"/>
      <c r="Z40" s="765"/>
      <c r="AA40" s="765"/>
      <c r="AB40" s="765"/>
    </row>
    <row r="41" spans="1:30" ht="14.25">
      <c r="A41" s="799"/>
      <c r="R41" s="766"/>
      <c r="S41" s="765"/>
      <c r="T41" s="765"/>
      <c r="U41" s="765"/>
      <c r="V41" s="765"/>
      <c r="W41" s="765"/>
      <c r="X41" s="765"/>
      <c r="Y41" s="765"/>
      <c r="Z41" s="765"/>
      <c r="AA41" s="765"/>
      <c r="AB41" s="765"/>
    </row>
    <row r="42" spans="1:30" ht="14.25">
      <c r="A42" s="801"/>
      <c r="R42" s="766"/>
      <c r="S42" s="765"/>
      <c r="T42" s="765"/>
      <c r="U42" s="765"/>
      <c r="V42" s="765"/>
      <c r="W42" s="765"/>
      <c r="X42" s="765"/>
      <c r="Y42" s="765"/>
      <c r="Z42" s="765"/>
      <c r="AA42" s="765"/>
      <c r="AB42" s="765"/>
    </row>
    <row r="43" spans="1:30" ht="14.25">
      <c r="A43" s="799"/>
      <c r="R43" s="766"/>
      <c r="S43" s="765"/>
      <c r="T43" s="765"/>
      <c r="U43" s="765"/>
      <c r="V43" s="765"/>
      <c r="W43" s="765"/>
      <c r="X43" s="765"/>
      <c r="Y43" s="765"/>
      <c r="Z43" s="765"/>
      <c r="AA43" s="765"/>
      <c r="AB43" s="765"/>
    </row>
    <row r="44" spans="1:30" ht="14.25">
      <c r="A44" s="799"/>
      <c r="R44" s="766"/>
      <c r="S44" s="765"/>
      <c r="T44" s="765"/>
      <c r="U44" s="765"/>
      <c r="V44" s="765"/>
      <c r="W44" s="765"/>
      <c r="X44" s="765"/>
      <c r="Y44" s="765"/>
      <c r="Z44" s="765"/>
      <c r="AA44" s="765"/>
      <c r="AB44" s="765"/>
    </row>
    <row r="46" spans="1:30">
      <c r="S46" s="802"/>
      <c r="T46" s="802"/>
      <c r="U46" s="802"/>
      <c r="V46" s="802"/>
      <c r="W46" s="802"/>
      <c r="X46" s="802"/>
      <c r="Y46" s="802"/>
      <c r="Z46" s="802"/>
      <c r="AA46" s="802"/>
      <c r="AB46" s="802"/>
    </row>
    <row r="47" spans="1:30">
      <c r="S47" s="803"/>
      <c r="T47" s="803"/>
      <c r="U47" s="803"/>
      <c r="V47" s="803"/>
      <c r="W47" s="804"/>
      <c r="X47" s="803"/>
      <c r="Y47" s="803"/>
      <c r="Z47" s="803"/>
      <c r="AA47" s="803"/>
      <c r="AB47" s="803"/>
    </row>
    <row r="48" spans="1:30">
      <c r="S48" s="803"/>
      <c r="T48" s="805"/>
    </row>
    <row r="49" spans="19:20">
      <c r="S49" s="803"/>
      <c r="T49" s="805"/>
    </row>
    <row r="50" spans="19:20">
      <c r="S50" s="803"/>
      <c r="T50" s="805"/>
    </row>
  </sheetData>
  <sheetProtection selectLockedCells="1"/>
  <mergeCells count="12">
    <mergeCell ref="A1:AB1"/>
    <mergeCell ref="L34:N34"/>
    <mergeCell ref="O34:Q34"/>
    <mergeCell ref="T35:U35"/>
    <mergeCell ref="L32:N32"/>
    <mergeCell ref="O32:Q32"/>
    <mergeCell ref="L33:N33"/>
    <mergeCell ref="O33:Q33"/>
    <mergeCell ref="L31:N31"/>
    <mergeCell ref="O31:Q31"/>
    <mergeCell ref="A2:AB2"/>
    <mergeCell ref="A3:AB3"/>
  </mergeCells>
  <pageMargins left="1.25" right="0.25" top="0.75" bottom="0.75" header="0.3" footer="0.3"/>
  <pageSetup paperSize="5" scale="7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O54"/>
  <sheetViews>
    <sheetView showGridLines="0" tabSelected="1" topLeftCell="F13" zoomScale="78" zoomScaleNormal="78" workbookViewId="0">
      <selection activeCell="K51" sqref="K51"/>
    </sheetView>
  </sheetViews>
  <sheetFormatPr defaultRowHeight="14.25"/>
  <cols>
    <col min="1" max="1" width="9.140625" style="838"/>
    <col min="2" max="2" width="16.85546875" style="838" bestFit="1" customWidth="1"/>
    <col min="3" max="3" width="20.140625" style="838" customWidth="1"/>
    <col min="4" max="4" width="14" style="838" customWidth="1"/>
    <col min="5" max="5" width="13.42578125" style="838" customWidth="1"/>
    <col min="6" max="6" width="12.7109375" style="838" customWidth="1"/>
    <col min="7" max="7" width="28" style="838" bestFit="1" customWidth="1"/>
    <col min="8" max="8" width="20.5703125" style="838" bestFit="1" customWidth="1"/>
    <col min="9" max="9" width="34.85546875" style="838" bestFit="1" customWidth="1"/>
    <col min="10" max="10" width="28" style="838" bestFit="1" customWidth="1"/>
    <col min="11" max="11" width="23.42578125" style="838" bestFit="1" customWidth="1"/>
    <col min="12" max="12" width="24.140625" style="838" bestFit="1" customWidth="1"/>
    <col min="13" max="13" width="25.140625" style="838" bestFit="1" customWidth="1"/>
    <col min="14" max="14" width="26.28515625" style="838" bestFit="1" customWidth="1"/>
    <col min="15" max="252" width="9.140625" style="838"/>
    <col min="253" max="253" width="13.85546875" style="838" customWidth="1"/>
    <col min="254" max="254" width="24.42578125" style="838" customWidth="1"/>
    <col min="255" max="255" width="14.85546875" style="838" customWidth="1"/>
    <col min="256" max="256" width="16.28515625" style="838" customWidth="1"/>
    <col min="257" max="257" width="17.42578125" style="838" customWidth="1"/>
    <col min="258" max="259" width="15.5703125" style="838" customWidth="1"/>
    <col min="260" max="260" width="17.42578125" style="838" customWidth="1"/>
    <col min="261" max="261" width="18.85546875" style="838" customWidth="1"/>
    <col min="262" max="262" width="15.5703125" style="838" customWidth="1"/>
    <col min="263" max="265" width="20.140625" style="838" customWidth="1"/>
    <col min="266" max="266" width="11.42578125" style="838" customWidth="1"/>
    <col min="267" max="268" width="22.42578125" style="838" customWidth="1"/>
    <col min="269" max="269" width="26.28515625" style="838" customWidth="1"/>
    <col min="270" max="270" width="23.85546875" style="838" customWidth="1"/>
    <col min="271" max="508" width="9.140625" style="838"/>
    <col min="509" max="509" width="13.85546875" style="838" customWidth="1"/>
    <col min="510" max="510" width="24.42578125" style="838" customWidth="1"/>
    <col min="511" max="511" width="14.85546875" style="838" customWidth="1"/>
    <col min="512" max="512" width="16.28515625" style="838" customWidth="1"/>
    <col min="513" max="513" width="17.42578125" style="838" customWidth="1"/>
    <col min="514" max="515" width="15.5703125" style="838" customWidth="1"/>
    <col min="516" max="516" width="17.42578125" style="838" customWidth="1"/>
    <col min="517" max="517" width="18.85546875" style="838" customWidth="1"/>
    <col min="518" max="518" width="15.5703125" style="838" customWidth="1"/>
    <col min="519" max="521" width="20.140625" style="838" customWidth="1"/>
    <col min="522" max="522" width="11.42578125" style="838" customWidth="1"/>
    <col min="523" max="524" width="22.42578125" style="838" customWidth="1"/>
    <col min="525" max="525" width="26.28515625" style="838" customWidth="1"/>
    <col min="526" max="526" width="23.85546875" style="838" customWidth="1"/>
    <col min="527" max="764" width="9.140625" style="838"/>
    <col min="765" max="765" width="13.85546875" style="838" customWidth="1"/>
    <col min="766" max="766" width="24.42578125" style="838" customWidth="1"/>
    <col min="767" max="767" width="14.85546875" style="838" customWidth="1"/>
    <col min="768" max="768" width="16.28515625" style="838" customWidth="1"/>
    <col min="769" max="769" width="17.42578125" style="838" customWidth="1"/>
    <col min="770" max="771" width="15.5703125" style="838" customWidth="1"/>
    <col min="772" max="772" width="17.42578125" style="838" customWidth="1"/>
    <col min="773" max="773" width="18.85546875" style="838" customWidth="1"/>
    <col min="774" max="774" width="15.5703125" style="838" customWidth="1"/>
    <col min="775" max="777" width="20.140625" style="838" customWidth="1"/>
    <col min="778" max="778" width="11.42578125" style="838" customWidth="1"/>
    <col min="779" max="780" width="22.42578125" style="838" customWidth="1"/>
    <col min="781" max="781" width="26.28515625" style="838" customWidth="1"/>
    <col min="782" max="782" width="23.85546875" style="838" customWidth="1"/>
    <col min="783" max="1020" width="9.140625" style="838"/>
    <col min="1021" max="1021" width="13.85546875" style="838" customWidth="1"/>
    <col min="1022" max="1022" width="24.42578125" style="838" customWidth="1"/>
    <col min="1023" max="1023" width="14.85546875" style="838" customWidth="1"/>
    <col min="1024" max="1024" width="16.28515625" style="838" customWidth="1"/>
    <col min="1025" max="1025" width="17.42578125" style="838" customWidth="1"/>
    <col min="1026" max="1027" width="15.5703125" style="838" customWidth="1"/>
    <col min="1028" max="1028" width="17.42578125" style="838" customWidth="1"/>
    <col min="1029" max="1029" width="18.85546875" style="838" customWidth="1"/>
    <col min="1030" max="1030" width="15.5703125" style="838" customWidth="1"/>
    <col min="1031" max="1033" width="20.140625" style="838" customWidth="1"/>
    <col min="1034" max="1034" width="11.42578125" style="838" customWidth="1"/>
    <col min="1035" max="1036" width="22.42578125" style="838" customWidth="1"/>
    <col min="1037" max="1037" width="26.28515625" style="838" customWidth="1"/>
    <col min="1038" max="1038" width="23.85546875" style="838" customWidth="1"/>
    <col min="1039" max="1276" width="9.140625" style="838"/>
    <col min="1277" max="1277" width="13.85546875" style="838" customWidth="1"/>
    <col min="1278" max="1278" width="24.42578125" style="838" customWidth="1"/>
    <col min="1279" max="1279" width="14.85546875" style="838" customWidth="1"/>
    <col min="1280" max="1280" width="16.28515625" style="838" customWidth="1"/>
    <col min="1281" max="1281" width="17.42578125" style="838" customWidth="1"/>
    <col min="1282" max="1283" width="15.5703125" style="838" customWidth="1"/>
    <col min="1284" max="1284" width="17.42578125" style="838" customWidth="1"/>
    <col min="1285" max="1285" width="18.85546875" style="838" customWidth="1"/>
    <col min="1286" max="1286" width="15.5703125" style="838" customWidth="1"/>
    <col min="1287" max="1289" width="20.140625" style="838" customWidth="1"/>
    <col min="1290" max="1290" width="11.42578125" style="838" customWidth="1"/>
    <col min="1291" max="1292" width="22.42578125" style="838" customWidth="1"/>
    <col min="1293" max="1293" width="26.28515625" style="838" customWidth="1"/>
    <col min="1294" max="1294" width="23.85546875" style="838" customWidth="1"/>
    <col min="1295" max="1532" width="9.140625" style="838"/>
    <col min="1533" max="1533" width="13.85546875" style="838" customWidth="1"/>
    <col min="1534" max="1534" width="24.42578125" style="838" customWidth="1"/>
    <col min="1535" max="1535" width="14.85546875" style="838" customWidth="1"/>
    <col min="1536" max="1536" width="16.28515625" style="838" customWidth="1"/>
    <col min="1537" max="1537" width="17.42578125" style="838" customWidth="1"/>
    <col min="1538" max="1539" width="15.5703125" style="838" customWidth="1"/>
    <col min="1540" max="1540" width="17.42578125" style="838" customWidth="1"/>
    <col min="1541" max="1541" width="18.85546875" style="838" customWidth="1"/>
    <col min="1542" max="1542" width="15.5703125" style="838" customWidth="1"/>
    <col min="1543" max="1545" width="20.140625" style="838" customWidth="1"/>
    <col min="1546" max="1546" width="11.42578125" style="838" customWidth="1"/>
    <col min="1547" max="1548" width="22.42578125" style="838" customWidth="1"/>
    <col min="1549" max="1549" width="26.28515625" style="838" customWidth="1"/>
    <col min="1550" max="1550" width="23.85546875" style="838" customWidth="1"/>
    <col min="1551" max="1788" width="9.140625" style="838"/>
    <col min="1789" max="1789" width="13.85546875" style="838" customWidth="1"/>
    <col min="1790" max="1790" width="24.42578125" style="838" customWidth="1"/>
    <col min="1791" max="1791" width="14.85546875" style="838" customWidth="1"/>
    <col min="1792" max="1792" width="16.28515625" style="838" customWidth="1"/>
    <col min="1793" max="1793" width="17.42578125" style="838" customWidth="1"/>
    <col min="1794" max="1795" width="15.5703125" style="838" customWidth="1"/>
    <col min="1796" max="1796" width="17.42578125" style="838" customWidth="1"/>
    <col min="1797" max="1797" width="18.85546875" style="838" customWidth="1"/>
    <col min="1798" max="1798" width="15.5703125" style="838" customWidth="1"/>
    <col min="1799" max="1801" width="20.140625" style="838" customWidth="1"/>
    <col min="1802" max="1802" width="11.42578125" style="838" customWidth="1"/>
    <col min="1803" max="1804" width="22.42578125" style="838" customWidth="1"/>
    <col min="1805" max="1805" width="26.28515625" style="838" customWidth="1"/>
    <col min="1806" max="1806" width="23.85546875" style="838" customWidth="1"/>
    <col min="1807" max="2044" width="9.140625" style="838"/>
    <col min="2045" max="2045" width="13.85546875" style="838" customWidth="1"/>
    <col min="2046" max="2046" width="24.42578125" style="838" customWidth="1"/>
    <col min="2047" max="2047" width="14.85546875" style="838" customWidth="1"/>
    <col min="2048" max="2048" width="16.28515625" style="838" customWidth="1"/>
    <col min="2049" max="2049" width="17.42578125" style="838" customWidth="1"/>
    <col min="2050" max="2051" width="15.5703125" style="838" customWidth="1"/>
    <col min="2052" max="2052" width="17.42578125" style="838" customWidth="1"/>
    <col min="2053" max="2053" width="18.85546875" style="838" customWidth="1"/>
    <col min="2054" max="2054" width="15.5703125" style="838" customWidth="1"/>
    <col min="2055" max="2057" width="20.140625" style="838" customWidth="1"/>
    <col min="2058" max="2058" width="11.42578125" style="838" customWidth="1"/>
    <col min="2059" max="2060" width="22.42578125" style="838" customWidth="1"/>
    <col min="2061" max="2061" width="26.28515625" style="838" customWidth="1"/>
    <col min="2062" max="2062" width="23.85546875" style="838" customWidth="1"/>
    <col min="2063" max="2300" width="9.140625" style="838"/>
    <col min="2301" max="2301" width="13.85546875" style="838" customWidth="1"/>
    <col min="2302" max="2302" width="24.42578125" style="838" customWidth="1"/>
    <col min="2303" max="2303" width="14.85546875" style="838" customWidth="1"/>
    <col min="2304" max="2304" width="16.28515625" style="838" customWidth="1"/>
    <col min="2305" max="2305" width="17.42578125" style="838" customWidth="1"/>
    <col min="2306" max="2307" width="15.5703125" style="838" customWidth="1"/>
    <col min="2308" max="2308" width="17.42578125" style="838" customWidth="1"/>
    <col min="2309" max="2309" width="18.85546875" style="838" customWidth="1"/>
    <col min="2310" max="2310" width="15.5703125" style="838" customWidth="1"/>
    <col min="2311" max="2313" width="20.140625" style="838" customWidth="1"/>
    <col min="2314" max="2314" width="11.42578125" style="838" customWidth="1"/>
    <col min="2315" max="2316" width="22.42578125" style="838" customWidth="1"/>
    <col min="2317" max="2317" width="26.28515625" style="838" customWidth="1"/>
    <col min="2318" max="2318" width="23.85546875" style="838" customWidth="1"/>
    <col min="2319" max="2556" width="9.140625" style="838"/>
    <col min="2557" max="2557" width="13.85546875" style="838" customWidth="1"/>
    <col min="2558" max="2558" width="24.42578125" style="838" customWidth="1"/>
    <col min="2559" max="2559" width="14.85546875" style="838" customWidth="1"/>
    <col min="2560" max="2560" width="16.28515625" style="838" customWidth="1"/>
    <col min="2561" max="2561" width="17.42578125" style="838" customWidth="1"/>
    <col min="2562" max="2563" width="15.5703125" style="838" customWidth="1"/>
    <col min="2564" max="2564" width="17.42578125" style="838" customWidth="1"/>
    <col min="2565" max="2565" width="18.85546875" style="838" customWidth="1"/>
    <col min="2566" max="2566" width="15.5703125" style="838" customWidth="1"/>
    <col min="2567" max="2569" width="20.140625" style="838" customWidth="1"/>
    <col min="2570" max="2570" width="11.42578125" style="838" customWidth="1"/>
    <col min="2571" max="2572" width="22.42578125" style="838" customWidth="1"/>
    <col min="2573" max="2573" width="26.28515625" style="838" customWidth="1"/>
    <col min="2574" max="2574" width="23.85546875" style="838" customWidth="1"/>
    <col min="2575" max="2812" width="9.140625" style="838"/>
    <col min="2813" max="2813" width="13.85546875" style="838" customWidth="1"/>
    <col min="2814" max="2814" width="24.42578125" style="838" customWidth="1"/>
    <col min="2815" max="2815" width="14.85546875" style="838" customWidth="1"/>
    <col min="2816" max="2816" width="16.28515625" style="838" customWidth="1"/>
    <col min="2817" max="2817" width="17.42578125" style="838" customWidth="1"/>
    <col min="2818" max="2819" width="15.5703125" style="838" customWidth="1"/>
    <col min="2820" max="2820" width="17.42578125" style="838" customWidth="1"/>
    <col min="2821" max="2821" width="18.85546875" style="838" customWidth="1"/>
    <col min="2822" max="2822" width="15.5703125" style="838" customWidth="1"/>
    <col min="2823" max="2825" width="20.140625" style="838" customWidth="1"/>
    <col min="2826" max="2826" width="11.42578125" style="838" customWidth="1"/>
    <col min="2827" max="2828" width="22.42578125" style="838" customWidth="1"/>
    <col min="2829" max="2829" width="26.28515625" style="838" customWidth="1"/>
    <col min="2830" max="2830" width="23.85546875" style="838" customWidth="1"/>
    <col min="2831" max="3068" width="9.140625" style="838"/>
    <col min="3069" max="3069" width="13.85546875" style="838" customWidth="1"/>
    <col min="3070" max="3070" width="24.42578125" style="838" customWidth="1"/>
    <col min="3071" max="3071" width="14.85546875" style="838" customWidth="1"/>
    <col min="3072" max="3072" width="16.28515625" style="838" customWidth="1"/>
    <col min="3073" max="3073" width="17.42578125" style="838" customWidth="1"/>
    <col min="3074" max="3075" width="15.5703125" style="838" customWidth="1"/>
    <col min="3076" max="3076" width="17.42578125" style="838" customWidth="1"/>
    <col min="3077" max="3077" width="18.85546875" style="838" customWidth="1"/>
    <col min="3078" max="3078" width="15.5703125" style="838" customWidth="1"/>
    <col min="3079" max="3081" width="20.140625" style="838" customWidth="1"/>
    <col min="3082" max="3082" width="11.42578125" style="838" customWidth="1"/>
    <col min="3083" max="3084" width="22.42578125" style="838" customWidth="1"/>
    <col min="3085" max="3085" width="26.28515625" style="838" customWidth="1"/>
    <col min="3086" max="3086" width="23.85546875" style="838" customWidth="1"/>
    <col min="3087" max="3324" width="9.140625" style="838"/>
    <col min="3325" max="3325" width="13.85546875" style="838" customWidth="1"/>
    <col min="3326" max="3326" width="24.42578125" style="838" customWidth="1"/>
    <col min="3327" max="3327" width="14.85546875" style="838" customWidth="1"/>
    <col min="3328" max="3328" width="16.28515625" style="838" customWidth="1"/>
    <col min="3329" max="3329" width="17.42578125" style="838" customWidth="1"/>
    <col min="3330" max="3331" width="15.5703125" style="838" customWidth="1"/>
    <col min="3332" max="3332" width="17.42578125" style="838" customWidth="1"/>
    <col min="3333" max="3333" width="18.85546875" style="838" customWidth="1"/>
    <col min="3334" max="3334" width="15.5703125" style="838" customWidth="1"/>
    <col min="3335" max="3337" width="20.140625" style="838" customWidth="1"/>
    <col min="3338" max="3338" width="11.42578125" style="838" customWidth="1"/>
    <col min="3339" max="3340" width="22.42578125" style="838" customWidth="1"/>
    <col min="3341" max="3341" width="26.28515625" style="838" customWidth="1"/>
    <col min="3342" max="3342" width="23.85546875" style="838" customWidth="1"/>
    <col min="3343" max="3580" width="9.140625" style="838"/>
    <col min="3581" max="3581" width="13.85546875" style="838" customWidth="1"/>
    <col min="3582" max="3582" width="24.42578125" style="838" customWidth="1"/>
    <col min="3583" max="3583" width="14.85546875" style="838" customWidth="1"/>
    <col min="3584" max="3584" width="16.28515625" style="838" customWidth="1"/>
    <col min="3585" max="3585" width="17.42578125" style="838" customWidth="1"/>
    <col min="3586" max="3587" width="15.5703125" style="838" customWidth="1"/>
    <col min="3588" max="3588" width="17.42578125" style="838" customWidth="1"/>
    <col min="3589" max="3589" width="18.85546875" style="838" customWidth="1"/>
    <col min="3590" max="3590" width="15.5703125" style="838" customWidth="1"/>
    <col min="3591" max="3593" width="20.140625" style="838" customWidth="1"/>
    <col min="3594" max="3594" width="11.42578125" style="838" customWidth="1"/>
    <col min="3595" max="3596" width="22.42578125" style="838" customWidth="1"/>
    <col min="3597" max="3597" width="26.28515625" style="838" customWidth="1"/>
    <col min="3598" max="3598" width="23.85546875" style="838" customWidth="1"/>
    <col min="3599" max="3836" width="9.140625" style="838"/>
    <col min="3837" max="3837" width="13.85546875" style="838" customWidth="1"/>
    <col min="3838" max="3838" width="24.42578125" style="838" customWidth="1"/>
    <col min="3839" max="3839" width="14.85546875" style="838" customWidth="1"/>
    <col min="3840" max="3840" width="16.28515625" style="838" customWidth="1"/>
    <col min="3841" max="3841" width="17.42578125" style="838" customWidth="1"/>
    <col min="3842" max="3843" width="15.5703125" style="838" customWidth="1"/>
    <col min="3844" max="3844" width="17.42578125" style="838" customWidth="1"/>
    <col min="3845" max="3845" width="18.85546875" style="838" customWidth="1"/>
    <col min="3846" max="3846" width="15.5703125" style="838" customWidth="1"/>
    <col min="3847" max="3849" width="20.140625" style="838" customWidth="1"/>
    <col min="3850" max="3850" width="11.42578125" style="838" customWidth="1"/>
    <col min="3851" max="3852" width="22.42578125" style="838" customWidth="1"/>
    <col min="3853" max="3853" width="26.28515625" style="838" customWidth="1"/>
    <col min="3854" max="3854" width="23.85546875" style="838" customWidth="1"/>
    <col min="3855" max="4092" width="9.140625" style="838"/>
    <col min="4093" max="4093" width="13.85546875" style="838" customWidth="1"/>
    <col min="4094" max="4094" width="24.42578125" style="838" customWidth="1"/>
    <col min="4095" max="4095" width="14.85546875" style="838" customWidth="1"/>
    <col min="4096" max="4096" width="16.28515625" style="838" customWidth="1"/>
    <col min="4097" max="4097" width="17.42578125" style="838" customWidth="1"/>
    <col min="4098" max="4099" width="15.5703125" style="838" customWidth="1"/>
    <col min="4100" max="4100" width="17.42578125" style="838" customWidth="1"/>
    <col min="4101" max="4101" width="18.85546875" style="838" customWidth="1"/>
    <col min="4102" max="4102" width="15.5703125" style="838" customWidth="1"/>
    <col min="4103" max="4105" width="20.140625" style="838" customWidth="1"/>
    <col min="4106" max="4106" width="11.42578125" style="838" customWidth="1"/>
    <col min="4107" max="4108" width="22.42578125" style="838" customWidth="1"/>
    <col min="4109" max="4109" width="26.28515625" style="838" customWidth="1"/>
    <col min="4110" max="4110" width="23.85546875" style="838" customWidth="1"/>
    <col min="4111" max="4348" width="9.140625" style="838"/>
    <col min="4349" max="4349" width="13.85546875" style="838" customWidth="1"/>
    <col min="4350" max="4350" width="24.42578125" style="838" customWidth="1"/>
    <col min="4351" max="4351" width="14.85546875" style="838" customWidth="1"/>
    <col min="4352" max="4352" width="16.28515625" style="838" customWidth="1"/>
    <col min="4353" max="4353" width="17.42578125" style="838" customWidth="1"/>
    <col min="4354" max="4355" width="15.5703125" style="838" customWidth="1"/>
    <col min="4356" max="4356" width="17.42578125" style="838" customWidth="1"/>
    <col min="4357" max="4357" width="18.85546875" style="838" customWidth="1"/>
    <col min="4358" max="4358" width="15.5703125" style="838" customWidth="1"/>
    <col min="4359" max="4361" width="20.140625" style="838" customWidth="1"/>
    <col min="4362" max="4362" width="11.42578125" style="838" customWidth="1"/>
    <col min="4363" max="4364" width="22.42578125" style="838" customWidth="1"/>
    <col min="4365" max="4365" width="26.28515625" style="838" customWidth="1"/>
    <col min="4366" max="4366" width="23.85546875" style="838" customWidth="1"/>
    <col min="4367" max="4604" width="9.140625" style="838"/>
    <col min="4605" max="4605" width="13.85546875" style="838" customWidth="1"/>
    <col min="4606" max="4606" width="24.42578125" style="838" customWidth="1"/>
    <col min="4607" max="4607" width="14.85546875" style="838" customWidth="1"/>
    <col min="4608" max="4608" width="16.28515625" style="838" customWidth="1"/>
    <col min="4609" max="4609" width="17.42578125" style="838" customWidth="1"/>
    <col min="4610" max="4611" width="15.5703125" style="838" customWidth="1"/>
    <col min="4612" max="4612" width="17.42578125" style="838" customWidth="1"/>
    <col min="4613" max="4613" width="18.85546875" style="838" customWidth="1"/>
    <col min="4614" max="4614" width="15.5703125" style="838" customWidth="1"/>
    <col min="4615" max="4617" width="20.140625" style="838" customWidth="1"/>
    <col min="4618" max="4618" width="11.42578125" style="838" customWidth="1"/>
    <col min="4619" max="4620" width="22.42578125" style="838" customWidth="1"/>
    <col min="4621" max="4621" width="26.28515625" style="838" customWidth="1"/>
    <col min="4622" max="4622" width="23.85546875" style="838" customWidth="1"/>
    <col min="4623" max="4860" width="9.140625" style="838"/>
    <col min="4861" max="4861" width="13.85546875" style="838" customWidth="1"/>
    <col min="4862" max="4862" width="24.42578125" style="838" customWidth="1"/>
    <col min="4863" max="4863" width="14.85546875" style="838" customWidth="1"/>
    <col min="4864" max="4864" width="16.28515625" style="838" customWidth="1"/>
    <col min="4865" max="4865" width="17.42578125" style="838" customWidth="1"/>
    <col min="4866" max="4867" width="15.5703125" style="838" customWidth="1"/>
    <col min="4868" max="4868" width="17.42578125" style="838" customWidth="1"/>
    <col min="4869" max="4869" width="18.85546875" style="838" customWidth="1"/>
    <col min="4870" max="4870" width="15.5703125" style="838" customWidth="1"/>
    <col min="4871" max="4873" width="20.140625" style="838" customWidth="1"/>
    <col min="4874" max="4874" width="11.42578125" style="838" customWidth="1"/>
    <col min="4875" max="4876" width="22.42578125" style="838" customWidth="1"/>
    <col min="4877" max="4877" width="26.28515625" style="838" customWidth="1"/>
    <col min="4878" max="4878" width="23.85546875" style="838" customWidth="1"/>
    <col min="4879" max="5116" width="9.140625" style="838"/>
    <col min="5117" max="5117" width="13.85546875" style="838" customWidth="1"/>
    <col min="5118" max="5118" width="24.42578125" style="838" customWidth="1"/>
    <col min="5119" max="5119" width="14.85546875" style="838" customWidth="1"/>
    <col min="5120" max="5120" width="16.28515625" style="838" customWidth="1"/>
    <col min="5121" max="5121" width="17.42578125" style="838" customWidth="1"/>
    <col min="5122" max="5123" width="15.5703125" style="838" customWidth="1"/>
    <col min="5124" max="5124" width="17.42578125" style="838" customWidth="1"/>
    <col min="5125" max="5125" width="18.85546875" style="838" customWidth="1"/>
    <col min="5126" max="5126" width="15.5703125" style="838" customWidth="1"/>
    <col min="5127" max="5129" width="20.140625" style="838" customWidth="1"/>
    <col min="5130" max="5130" width="11.42578125" style="838" customWidth="1"/>
    <col min="5131" max="5132" width="22.42578125" style="838" customWidth="1"/>
    <col min="5133" max="5133" width="26.28515625" style="838" customWidth="1"/>
    <col min="5134" max="5134" width="23.85546875" style="838" customWidth="1"/>
    <col min="5135" max="5372" width="9.140625" style="838"/>
    <col min="5373" max="5373" width="13.85546875" style="838" customWidth="1"/>
    <col min="5374" max="5374" width="24.42578125" style="838" customWidth="1"/>
    <col min="5375" max="5375" width="14.85546875" style="838" customWidth="1"/>
    <col min="5376" max="5376" width="16.28515625" style="838" customWidth="1"/>
    <col min="5377" max="5377" width="17.42578125" style="838" customWidth="1"/>
    <col min="5378" max="5379" width="15.5703125" style="838" customWidth="1"/>
    <col min="5380" max="5380" width="17.42578125" style="838" customWidth="1"/>
    <col min="5381" max="5381" width="18.85546875" style="838" customWidth="1"/>
    <col min="5382" max="5382" width="15.5703125" style="838" customWidth="1"/>
    <col min="5383" max="5385" width="20.140625" style="838" customWidth="1"/>
    <col min="5386" max="5386" width="11.42578125" style="838" customWidth="1"/>
    <col min="5387" max="5388" width="22.42578125" style="838" customWidth="1"/>
    <col min="5389" max="5389" width="26.28515625" style="838" customWidth="1"/>
    <col min="5390" max="5390" width="23.85546875" style="838" customWidth="1"/>
    <col min="5391" max="5628" width="9.140625" style="838"/>
    <col min="5629" max="5629" width="13.85546875" style="838" customWidth="1"/>
    <col min="5630" max="5630" width="24.42578125" style="838" customWidth="1"/>
    <col min="5631" max="5631" width="14.85546875" style="838" customWidth="1"/>
    <col min="5632" max="5632" width="16.28515625" style="838" customWidth="1"/>
    <col min="5633" max="5633" width="17.42578125" style="838" customWidth="1"/>
    <col min="5634" max="5635" width="15.5703125" style="838" customWidth="1"/>
    <col min="5636" max="5636" width="17.42578125" style="838" customWidth="1"/>
    <col min="5637" max="5637" width="18.85546875" style="838" customWidth="1"/>
    <col min="5638" max="5638" width="15.5703125" style="838" customWidth="1"/>
    <col min="5639" max="5641" width="20.140625" style="838" customWidth="1"/>
    <col min="5642" max="5642" width="11.42578125" style="838" customWidth="1"/>
    <col min="5643" max="5644" width="22.42578125" style="838" customWidth="1"/>
    <col min="5645" max="5645" width="26.28515625" style="838" customWidth="1"/>
    <col min="5646" max="5646" width="23.85546875" style="838" customWidth="1"/>
    <col min="5647" max="5884" width="9.140625" style="838"/>
    <col min="5885" max="5885" width="13.85546875" style="838" customWidth="1"/>
    <col min="5886" max="5886" width="24.42578125" style="838" customWidth="1"/>
    <col min="5887" max="5887" width="14.85546875" style="838" customWidth="1"/>
    <col min="5888" max="5888" width="16.28515625" style="838" customWidth="1"/>
    <col min="5889" max="5889" width="17.42578125" style="838" customWidth="1"/>
    <col min="5890" max="5891" width="15.5703125" style="838" customWidth="1"/>
    <col min="5892" max="5892" width="17.42578125" style="838" customWidth="1"/>
    <col min="5893" max="5893" width="18.85546875" style="838" customWidth="1"/>
    <col min="5894" max="5894" width="15.5703125" style="838" customWidth="1"/>
    <col min="5895" max="5897" width="20.140625" style="838" customWidth="1"/>
    <col min="5898" max="5898" width="11.42578125" style="838" customWidth="1"/>
    <col min="5899" max="5900" width="22.42578125" style="838" customWidth="1"/>
    <col min="5901" max="5901" width="26.28515625" style="838" customWidth="1"/>
    <col min="5902" max="5902" width="23.85546875" style="838" customWidth="1"/>
    <col min="5903" max="6140" width="9.140625" style="838"/>
    <col min="6141" max="6141" width="13.85546875" style="838" customWidth="1"/>
    <col min="6142" max="6142" width="24.42578125" style="838" customWidth="1"/>
    <col min="6143" max="6143" width="14.85546875" style="838" customWidth="1"/>
    <col min="6144" max="6144" width="16.28515625" style="838" customWidth="1"/>
    <col min="6145" max="6145" width="17.42578125" style="838" customWidth="1"/>
    <col min="6146" max="6147" width="15.5703125" style="838" customWidth="1"/>
    <col min="6148" max="6148" width="17.42578125" style="838" customWidth="1"/>
    <col min="6149" max="6149" width="18.85546875" style="838" customWidth="1"/>
    <col min="6150" max="6150" width="15.5703125" style="838" customWidth="1"/>
    <col min="6151" max="6153" width="20.140625" style="838" customWidth="1"/>
    <col min="6154" max="6154" width="11.42578125" style="838" customWidth="1"/>
    <col min="6155" max="6156" width="22.42578125" style="838" customWidth="1"/>
    <col min="6157" max="6157" width="26.28515625" style="838" customWidth="1"/>
    <col min="6158" max="6158" width="23.85546875" style="838" customWidth="1"/>
    <col min="6159" max="6396" width="9.140625" style="838"/>
    <col min="6397" max="6397" width="13.85546875" style="838" customWidth="1"/>
    <col min="6398" max="6398" width="24.42578125" style="838" customWidth="1"/>
    <col min="6399" max="6399" width="14.85546875" style="838" customWidth="1"/>
    <col min="6400" max="6400" width="16.28515625" style="838" customWidth="1"/>
    <col min="6401" max="6401" width="17.42578125" style="838" customWidth="1"/>
    <col min="6402" max="6403" width="15.5703125" style="838" customWidth="1"/>
    <col min="6404" max="6404" width="17.42578125" style="838" customWidth="1"/>
    <col min="6405" max="6405" width="18.85546875" style="838" customWidth="1"/>
    <col min="6406" max="6406" width="15.5703125" style="838" customWidth="1"/>
    <col min="6407" max="6409" width="20.140625" style="838" customWidth="1"/>
    <col min="6410" max="6410" width="11.42578125" style="838" customWidth="1"/>
    <col min="6411" max="6412" width="22.42578125" style="838" customWidth="1"/>
    <col min="6413" max="6413" width="26.28515625" style="838" customWidth="1"/>
    <col min="6414" max="6414" width="23.85546875" style="838" customWidth="1"/>
    <col min="6415" max="6652" width="9.140625" style="838"/>
    <col min="6653" max="6653" width="13.85546875" style="838" customWidth="1"/>
    <col min="6654" max="6654" width="24.42578125" style="838" customWidth="1"/>
    <col min="6655" max="6655" width="14.85546875" style="838" customWidth="1"/>
    <col min="6656" max="6656" width="16.28515625" style="838" customWidth="1"/>
    <col min="6657" max="6657" width="17.42578125" style="838" customWidth="1"/>
    <col min="6658" max="6659" width="15.5703125" style="838" customWidth="1"/>
    <col min="6660" max="6660" width="17.42578125" style="838" customWidth="1"/>
    <col min="6661" max="6661" width="18.85546875" style="838" customWidth="1"/>
    <col min="6662" max="6662" width="15.5703125" style="838" customWidth="1"/>
    <col min="6663" max="6665" width="20.140625" style="838" customWidth="1"/>
    <col min="6666" max="6666" width="11.42578125" style="838" customWidth="1"/>
    <col min="6667" max="6668" width="22.42578125" style="838" customWidth="1"/>
    <col min="6669" max="6669" width="26.28515625" style="838" customWidth="1"/>
    <col min="6670" max="6670" width="23.85546875" style="838" customWidth="1"/>
    <col min="6671" max="6908" width="9.140625" style="838"/>
    <col min="6909" max="6909" width="13.85546875" style="838" customWidth="1"/>
    <col min="6910" max="6910" width="24.42578125" style="838" customWidth="1"/>
    <col min="6911" max="6911" width="14.85546875" style="838" customWidth="1"/>
    <col min="6912" max="6912" width="16.28515625" style="838" customWidth="1"/>
    <col min="6913" max="6913" width="17.42578125" style="838" customWidth="1"/>
    <col min="6914" max="6915" width="15.5703125" style="838" customWidth="1"/>
    <col min="6916" max="6916" width="17.42578125" style="838" customWidth="1"/>
    <col min="6917" max="6917" width="18.85546875" style="838" customWidth="1"/>
    <col min="6918" max="6918" width="15.5703125" style="838" customWidth="1"/>
    <col min="6919" max="6921" width="20.140625" style="838" customWidth="1"/>
    <col min="6922" max="6922" width="11.42578125" style="838" customWidth="1"/>
    <col min="6923" max="6924" width="22.42578125" style="838" customWidth="1"/>
    <col min="6925" max="6925" width="26.28515625" style="838" customWidth="1"/>
    <col min="6926" max="6926" width="23.85546875" style="838" customWidth="1"/>
    <col min="6927" max="7164" width="9.140625" style="838"/>
    <col min="7165" max="7165" width="13.85546875" style="838" customWidth="1"/>
    <col min="7166" max="7166" width="24.42578125" style="838" customWidth="1"/>
    <col min="7167" max="7167" width="14.85546875" style="838" customWidth="1"/>
    <col min="7168" max="7168" width="16.28515625" style="838" customWidth="1"/>
    <col min="7169" max="7169" width="17.42578125" style="838" customWidth="1"/>
    <col min="7170" max="7171" width="15.5703125" style="838" customWidth="1"/>
    <col min="7172" max="7172" width="17.42578125" style="838" customWidth="1"/>
    <col min="7173" max="7173" width="18.85546875" style="838" customWidth="1"/>
    <col min="7174" max="7174" width="15.5703125" style="838" customWidth="1"/>
    <col min="7175" max="7177" width="20.140625" style="838" customWidth="1"/>
    <col min="7178" max="7178" width="11.42578125" style="838" customWidth="1"/>
    <col min="7179" max="7180" width="22.42578125" style="838" customWidth="1"/>
    <col min="7181" max="7181" width="26.28515625" style="838" customWidth="1"/>
    <col min="7182" max="7182" width="23.85546875" style="838" customWidth="1"/>
    <col min="7183" max="7420" width="9.140625" style="838"/>
    <col min="7421" max="7421" width="13.85546875" style="838" customWidth="1"/>
    <col min="7422" max="7422" width="24.42578125" style="838" customWidth="1"/>
    <col min="7423" max="7423" width="14.85546875" style="838" customWidth="1"/>
    <col min="7424" max="7424" width="16.28515625" style="838" customWidth="1"/>
    <col min="7425" max="7425" width="17.42578125" style="838" customWidth="1"/>
    <col min="7426" max="7427" width="15.5703125" style="838" customWidth="1"/>
    <col min="7428" max="7428" width="17.42578125" style="838" customWidth="1"/>
    <col min="7429" max="7429" width="18.85546875" style="838" customWidth="1"/>
    <col min="7430" max="7430" width="15.5703125" style="838" customWidth="1"/>
    <col min="7431" max="7433" width="20.140625" style="838" customWidth="1"/>
    <col min="7434" max="7434" width="11.42578125" style="838" customWidth="1"/>
    <col min="7435" max="7436" width="22.42578125" style="838" customWidth="1"/>
    <col min="7437" max="7437" width="26.28515625" style="838" customWidth="1"/>
    <col min="7438" max="7438" width="23.85546875" style="838" customWidth="1"/>
    <col min="7439" max="7676" width="9.140625" style="838"/>
    <col min="7677" max="7677" width="13.85546875" style="838" customWidth="1"/>
    <col min="7678" max="7678" width="24.42578125" style="838" customWidth="1"/>
    <col min="7679" max="7679" width="14.85546875" style="838" customWidth="1"/>
    <col min="7680" max="7680" width="16.28515625" style="838" customWidth="1"/>
    <col min="7681" max="7681" width="17.42578125" style="838" customWidth="1"/>
    <col min="7682" max="7683" width="15.5703125" style="838" customWidth="1"/>
    <col min="7684" max="7684" width="17.42578125" style="838" customWidth="1"/>
    <col min="7685" max="7685" width="18.85546875" style="838" customWidth="1"/>
    <col min="7686" max="7686" width="15.5703125" style="838" customWidth="1"/>
    <col min="7687" max="7689" width="20.140625" style="838" customWidth="1"/>
    <col min="7690" max="7690" width="11.42578125" style="838" customWidth="1"/>
    <col min="7691" max="7692" width="22.42578125" style="838" customWidth="1"/>
    <col min="7693" max="7693" width="26.28515625" style="838" customWidth="1"/>
    <col min="7694" max="7694" width="23.85546875" style="838" customWidth="1"/>
    <col min="7695" max="7932" width="9.140625" style="838"/>
    <col min="7933" max="7933" width="13.85546875" style="838" customWidth="1"/>
    <col min="7934" max="7934" width="24.42578125" style="838" customWidth="1"/>
    <col min="7935" max="7935" width="14.85546875" style="838" customWidth="1"/>
    <col min="7936" max="7936" width="16.28515625" style="838" customWidth="1"/>
    <col min="7937" max="7937" width="17.42578125" style="838" customWidth="1"/>
    <col min="7938" max="7939" width="15.5703125" style="838" customWidth="1"/>
    <col min="7940" max="7940" width="17.42578125" style="838" customWidth="1"/>
    <col min="7941" max="7941" width="18.85546875" style="838" customWidth="1"/>
    <col min="7942" max="7942" width="15.5703125" style="838" customWidth="1"/>
    <col min="7943" max="7945" width="20.140625" style="838" customWidth="1"/>
    <col min="7946" max="7946" width="11.42578125" style="838" customWidth="1"/>
    <col min="7947" max="7948" width="22.42578125" style="838" customWidth="1"/>
    <col min="7949" max="7949" width="26.28515625" style="838" customWidth="1"/>
    <col min="7950" max="7950" width="23.85546875" style="838" customWidth="1"/>
    <col min="7951" max="8188" width="9.140625" style="838"/>
    <col min="8189" max="8189" width="13.85546875" style="838" customWidth="1"/>
    <col min="8190" max="8190" width="24.42578125" style="838" customWidth="1"/>
    <col min="8191" max="8191" width="14.85546875" style="838" customWidth="1"/>
    <col min="8192" max="8192" width="16.28515625" style="838" customWidth="1"/>
    <col min="8193" max="8193" width="17.42578125" style="838" customWidth="1"/>
    <col min="8194" max="8195" width="15.5703125" style="838" customWidth="1"/>
    <col min="8196" max="8196" width="17.42578125" style="838" customWidth="1"/>
    <col min="8197" max="8197" width="18.85546875" style="838" customWidth="1"/>
    <col min="8198" max="8198" width="15.5703125" style="838" customWidth="1"/>
    <col min="8199" max="8201" width="20.140625" style="838" customWidth="1"/>
    <col min="8202" max="8202" width="11.42578125" style="838" customWidth="1"/>
    <col min="8203" max="8204" width="22.42578125" style="838" customWidth="1"/>
    <col min="8205" max="8205" width="26.28515625" style="838" customWidth="1"/>
    <col min="8206" max="8206" width="23.85546875" style="838" customWidth="1"/>
    <col min="8207" max="8444" width="9.140625" style="838"/>
    <col min="8445" max="8445" width="13.85546875" style="838" customWidth="1"/>
    <col min="8446" max="8446" width="24.42578125" style="838" customWidth="1"/>
    <col min="8447" max="8447" width="14.85546875" style="838" customWidth="1"/>
    <col min="8448" max="8448" width="16.28515625" style="838" customWidth="1"/>
    <col min="8449" max="8449" width="17.42578125" style="838" customWidth="1"/>
    <col min="8450" max="8451" width="15.5703125" style="838" customWidth="1"/>
    <col min="8452" max="8452" width="17.42578125" style="838" customWidth="1"/>
    <col min="8453" max="8453" width="18.85546875" style="838" customWidth="1"/>
    <col min="8454" max="8454" width="15.5703125" style="838" customWidth="1"/>
    <col min="8455" max="8457" width="20.140625" style="838" customWidth="1"/>
    <col min="8458" max="8458" width="11.42578125" style="838" customWidth="1"/>
    <col min="8459" max="8460" width="22.42578125" style="838" customWidth="1"/>
    <col min="8461" max="8461" width="26.28515625" style="838" customWidth="1"/>
    <col min="8462" max="8462" width="23.85546875" style="838" customWidth="1"/>
    <col min="8463" max="8700" width="9.140625" style="838"/>
    <col min="8701" max="8701" width="13.85546875" style="838" customWidth="1"/>
    <col min="8702" max="8702" width="24.42578125" style="838" customWidth="1"/>
    <col min="8703" max="8703" width="14.85546875" style="838" customWidth="1"/>
    <col min="8704" max="8704" width="16.28515625" style="838" customWidth="1"/>
    <col min="8705" max="8705" width="17.42578125" style="838" customWidth="1"/>
    <col min="8706" max="8707" width="15.5703125" style="838" customWidth="1"/>
    <col min="8708" max="8708" width="17.42578125" style="838" customWidth="1"/>
    <col min="8709" max="8709" width="18.85546875" style="838" customWidth="1"/>
    <col min="8710" max="8710" width="15.5703125" style="838" customWidth="1"/>
    <col min="8711" max="8713" width="20.140625" style="838" customWidth="1"/>
    <col min="8714" max="8714" width="11.42578125" style="838" customWidth="1"/>
    <col min="8715" max="8716" width="22.42578125" style="838" customWidth="1"/>
    <col min="8717" max="8717" width="26.28515625" style="838" customWidth="1"/>
    <col min="8718" max="8718" width="23.85546875" style="838" customWidth="1"/>
    <col min="8719" max="8956" width="9.140625" style="838"/>
    <col min="8957" max="8957" width="13.85546875" style="838" customWidth="1"/>
    <col min="8958" max="8958" width="24.42578125" style="838" customWidth="1"/>
    <col min="8959" max="8959" width="14.85546875" style="838" customWidth="1"/>
    <col min="8960" max="8960" width="16.28515625" style="838" customWidth="1"/>
    <col min="8961" max="8961" width="17.42578125" style="838" customWidth="1"/>
    <col min="8962" max="8963" width="15.5703125" style="838" customWidth="1"/>
    <col min="8964" max="8964" width="17.42578125" style="838" customWidth="1"/>
    <col min="8965" max="8965" width="18.85546875" style="838" customWidth="1"/>
    <col min="8966" max="8966" width="15.5703125" style="838" customWidth="1"/>
    <col min="8967" max="8969" width="20.140625" style="838" customWidth="1"/>
    <col min="8970" max="8970" width="11.42578125" style="838" customWidth="1"/>
    <col min="8971" max="8972" width="22.42578125" style="838" customWidth="1"/>
    <col min="8973" max="8973" width="26.28515625" style="838" customWidth="1"/>
    <col min="8974" max="8974" width="23.85546875" style="838" customWidth="1"/>
    <col min="8975" max="9212" width="9.140625" style="838"/>
    <col min="9213" max="9213" width="13.85546875" style="838" customWidth="1"/>
    <col min="9214" max="9214" width="24.42578125" style="838" customWidth="1"/>
    <col min="9215" max="9215" width="14.85546875" style="838" customWidth="1"/>
    <col min="9216" max="9216" width="16.28515625" style="838" customWidth="1"/>
    <col min="9217" max="9217" width="17.42578125" style="838" customWidth="1"/>
    <col min="9218" max="9219" width="15.5703125" style="838" customWidth="1"/>
    <col min="9220" max="9220" width="17.42578125" style="838" customWidth="1"/>
    <col min="9221" max="9221" width="18.85546875" style="838" customWidth="1"/>
    <col min="9222" max="9222" width="15.5703125" style="838" customWidth="1"/>
    <col min="9223" max="9225" width="20.140625" style="838" customWidth="1"/>
    <col min="9226" max="9226" width="11.42578125" style="838" customWidth="1"/>
    <col min="9227" max="9228" width="22.42578125" style="838" customWidth="1"/>
    <col min="9229" max="9229" width="26.28515625" style="838" customWidth="1"/>
    <col min="9230" max="9230" width="23.85546875" style="838" customWidth="1"/>
    <col min="9231" max="9468" width="9.140625" style="838"/>
    <col min="9469" max="9469" width="13.85546875" style="838" customWidth="1"/>
    <col min="9470" max="9470" width="24.42578125" style="838" customWidth="1"/>
    <col min="9471" max="9471" width="14.85546875" style="838" customWidth="1"/>
    <col min="9472" max="9472" width="16.28515625" style="838" customWidth="1"/>
    <col min="9473" max="9473" width="17.42578125" style="838" customWidth="1"/>
    <col min="9474" max="9475" width="15.5703125" style="838" customWidth="1"/>
    <col min="9476" max="9476" width="17.42578125" style="838" customWidth="1"/>
    <col min="9477" max="9477" width="18.85546875" style="838" customWidth="1"/>
    <col min="9478" max="9478" width="15.5703125" style="838" customWidth="1"/>
    <col min="9479" max="9481" width="20.140625" style="838" customWidth="1"/>
    <col min="9482" max="9482" width="11.42578125" style="838" customWidth="1"/>
    <col min="9483" max="9484" width="22.42578125" style="838" customWidth="1"/>
    <col min="9485" max="9485" width="26.28515625" style="838" customWidth="1"/>
    <col min="9486" max="9486" width="23.85546875" style="838" customWidth="1"/>
    <col min="9487" max="9724" width="9.140625" style="838"/>
    <col min="9725" max="9725" width="13.85546875" style="838" customWidth="1"/>
    <col min="9726" max="9726" width="24.42578125" style="838" customWidth="1"/>
    <col min="9727" max="9727" width="14.85546875" style="838" customWidth="1"/>
    <col min="9728" max="9728" width="16.28515625" style="838" customWidth="1"/>
    <col min="9729" max="9729" width="17.42578125" style="838" customWidth="1"/>
    <col min="9730" max="9731" width="15.5703125" style="838" customWidth="1"/>
    <col min="9732" max="9732" width="17.42578125" style="838" customWidth="1"/>
    <col min="9733" max="9733" width="18.85546875" style="838" customWidth="1"/>
    <col min="9734" max="9734" width="15.5703125" style="838" customWidth="1"/>
    <col min="9735" max="9737" width="20.140625" style="838" customWidth="1"/>
    <col min="9738" max="9738" width="11.42578125" style="838" customWidth="1"/>
    <col min="9739" max="9740" width="22.42578125" style="838" customWidth="1"/>
    <col min="9741" max="9741" width="26.28515625" style="838" customWidth="1"/>
    <col min="9742" max="9742" width="23.85546875" style="838" customWidth="1"/>
    <col min="9743" max="9980" width="9.140625" style="838"/>
    <col min="9981" max="9981" width="13.85546875" style="838" customWidth="1"/>
    <col min="9982" max="9982" width="24.42578125" style="838" customWidth="1"/>
    <col min="9983" max="9983" width="14.85546875" style="838" customWidth="1"/>
    <col min="9984" max="9984" width="16.28515625" style="838" customWidth="1"/>
    <col min="9985" max="9985" width="17.42578125" style="838" customWidth="1"/>
    <col min="9986" max="9987" width="15.5703125" style="838" customWidth="1"/>
    <col min="9988" max="9988" width="17.42578125" style="838" customWidth="1"/>
    <col min="9989" max="9989" width="18.85546875" style="838" customWidth="1"/>
    <col min="9990" max="9990" width="15.5703125" style="838" customWidth="1"/>
    <col min="9991" max="9993" width="20.140625" style="838" customWidth="1"/>
    <col min="9994" max="9994" width="11.42578125" style="838" customWidth="1"/>
    <col min="9995" max="9996" width="22.42578125" style="838" customWidth="1"/>
    <col min="9997" max="9997" width="26.28515625" style="838" customWidth="1"/>
    <col min="9998" max="9998" width="23.85546875" style="838" customWidth="1"/>
    <col min="9999" max="10236" width="9.140625" style="838"/>
    <col min="10237" max="10237" width="13.85546875" style="838" customWidth="1"/>
    <col min="10238" max="10238" width="24.42578125" style="838" customWidth="1"/>
    <col min="10239" max="10239" width="14.85546875" style="838" customWidth="1"/>
    <col min="10240" max="10240" width="16.28515625" style="838" customWidth="1"/>
    <col min="10241" max="10241" width="17.42578125" style="838" customWidth="1"/>
    <col min="10242" max="10243" width="15.5703125" style="838" customWidth="1"/>
    <col min="10244" max="10244" width="17.42578125" style="838" customWidth="1"/>
    <col min="10245" max="10245" width="18.85546875" style="838" customWidth="1"/>
    <col min="10246" max="10246" width="15.5703125" style="838" customWidth="1"/>
    <col min="10247" max="10249" width="20.140625" style="838" customWidth="1"/>
    <col min="10250" max="10250" width="11.42578125" style="838" customWidth="1"/>
    <col min="10251" max="10252" width="22.42578125" style="838" customWidth="1"/>
    <col min="10253" max="10253" width="26.28515625" style="838" customWidth="1"/>
    <col min="10254" max="10254" width="23.85546875" style="838" customWidth="1"/>
    <col min="10255" max="10492" width="9.140625" style="838"/>
    <col min="10493" max="10493" width="13.85546875" style="838" customWidth="1"/>
    <col min="10494" max="10494" width="24.42578125" style="838" customWidth="1"/>
    <col min="10495" max="10495" width="14.85546875" style="838" customWidth="1"/>
    <col min="10496" max="10496" width="16.28515625" style="838" customWidth="1"/>
    <col min="10497" max="10497" width="17.42578125" style="838" customWidth="1"/>
    <col min="10498" max="10499" width="15.5703125" style="838" customWidth="1"/>
    <col min="10500" max="10500" width="17.42578125" style="838" customWidth="1"/>
    <col min="10501" max="10501" width="18.85546875" style="838" customWidth="1"/>
    <col min="10502" max="10502" width="15.5703125" style="838" customWidth="1"/>
    <col min="10503" max="10505" width="20.140625" style="838" customWidth="1"/>
    <col min="10506" max="10506" width="11.42578125" style="838" customWidth="1"/>
    <col min="10507" max="10508" width="22.42578125" style="838" customWidth="1"/>
    <col min="10509" max="10509" width="26.28515625" style="838" customWidth="1"/>
    <col min="10510" max="10510" width="23.85546875" style="838" customWidth="1"/>
    <col min="10511" max="10748" width="9.140625" style="838"/>
    <col min="10749" max="10749" width="13.85546875" style="838" customWidth="1"/>
    <col min="10750" max="10750" width="24.42578125" style="838" customWidth="1"/>
    <col min="10751" max="10751" width="14.85546875" style="838" customWidth="1"/>
    <col min="10752" max="10752" width="16.28515625" style="838" customWidth="1"/>
    <col min="10753" max="10753" width="17.42578125" style="838" customWidth="1"/>
    <col min="10754" max="10755" width="15.5703125" style="838" customWidth="1"/>
    <col min="10756" max="10756" width="17.42578125" style="838" customWidth="1"/>
    <col min="10757" max="10757" width="18.85546875" style="838" customWidth="1"/>
    <col min="10758" max="10758" width="15.5703125" style="838" customWidth="1"/>
    <col min="10759" max="10761" width="20.140625" style="838" customWidth="1"/>
    <col min="10762" max="10762" width="11.42578125" style="838" customWidth="1"/>
    <col min="10763" max="10764" width="22.42578125" style="838" customWidth="1"/>
    <col min="10765" max="10765" width="26.28515625" style="838" customWidth="1"/>
    <col min="10766" max="10766" width="23.85546875" style="838" customWidth="1"/>
    <col min="10767" max="11004" width="9.140625" style="838"/>
    <col min="11005" max="11005" width="13.85546875" style="838" customWidth="1"/>
    <col min="11006" max="11006" width="24.42578125" style="838" customWidth="1"/>
    <col min="11007" max="11007" width="14.85546875" style="838" customWidth="1"/>
    <col min="11008" max="11008" width="16.28515625" style="838" customWidth="1"/>
    <col min="11009" max="11009" width="17.42578125" style="838" customWidth="1"/>
    <col min="11010" max="11011" width="15.5703125" style="838" customWidth="1"/>
    <col min="11012" max="11012" width="17.42578125" style="838" customWidth="1"/>
    <col min="11013" max="11013" width="18.85546875" style="838" customWidth="1"/>
    <col min="11014" max="11014" width="15.5703125" style="838" customWidth="1"/>
    <col min="11015" max="11017" width="20.140625" style="838" customWidth="1"/>
    <col min="11018" max="11018" width="11.42578125" style="838" customWidth="1"/>
    <col min="11019" max="11020" width="22.42578125" style="838" customWidth="1"/>
    <col min="11021" max="11021" width="26.28515625" style="838" customWidth="1"/>
    <col min="11022" max="11022" width="23.85546875" style="838" customWidth="1"/>
    <col min="11023" max="11260" width="9.140625" style="838"/>
    <col min="11261" max="11261" width="13.85546875" style="838" customWidth="1"/>
    <col min="11262" max="11262" width="24.42578125" style="838" customWidth="1"/>
    <col min="11263" max="11263" width="14.85546875" style="838" customWidth="1"/>
    <col min="11264" max="11264" width="16.28515625" style="838" customWidth="1"/>
    <col min="11265" max="11265" width="17.42578125" style="838" customWidth="1"/>
    <col min="11266" max="11267" width="15.5703125" style="838" customWidth="1"/>
    <col min="11268" max="11268" width="17.42578125" style="838" customWidth="1"/>
    <col min="11269" max="11269" width="18.85546875" style="838" customWidth="1"/>
    <col min="11270" max="11270" width="15.5703125" style="838" customWidth="1"/>
    <col min="11271" max="11273" width="20.140625" style="838" customWidth="1"/>
    <col min="11274" max="11274" width="11.42578125" style="838" customWidth="1"/>
    <col min="11275" max="11276" width="22.42578125" style="838" customWidth="1"/>
    <col min="11277" max="11277" width="26.28515625" style="838" customWidth="1"/>
    <col min="11278" max="11278" width="23.85546875" style="838" customWidth="1"/>
    <col min="11279" max="11516" width="9.140625" style="838"/>
    <col min="11517" max="11517" width="13.85546875" style="838" customWidth="1"/>
    <col min="11518" max="11518" width="24.42578125" style="838" customWidth="1"/>
    <col min="11519" max="11519" width="14.85546875" style="838" customWidth="1"/>
    <col min="11520" max="11520" width="16.28515625" style="838" customWidth="1"/>
    <col min="11521" max="11521" width="17.42578125" style="838" customWidth="1"/>
    <col min="11522" max="11523" width="15.5703125" style="838" customWidth="1"/>
    <col min="11524" max="11524" width="17.42578125" style="838" customWidth="1"/>
    <col min="11525" max="11525" width="18.85546875" style="838" customWidth="1"/>
    <col min="11526" max="11526" width="15.5703125" style="838" customWidth="1"/>
    <col min="11527" max="11529" width="20.140625" style="838" customWidth="1"/>
    <col min="11530" max="11530" width="11.42578125" style="838" customWidth="1"/>
    <col min="11531" max="11532" width="22.42578125" style="838" customWidth="1"/>
    <col min="11533" max="11533" width="26.28515625" style="838" customWidth="1"/>
    <col min="11534" max="11534" width="23.85546875" style="838" customWidth="1"/>
    <col min="11535" max="11772" width="9.140625" style="838"/>
    <col min="11773" max="11773" width="13.85546875" style="838" customWidth="1"/>
    <col min="11774" max="11774" width="24.42578125" style="838" customWidth="1"/>
    <col min="11775" max="11775" width="14.85546875" style="838" customWidth="1"/>
    <col min="11776" max="11776" width="16.28515625" style="838" customWidth="1"/>
    <col min="11777" max="11777" width="17.42578125" style="838" customWidth="1"/>
    <col min="11778" max="11779" width="15.5703125" style="838" customWidth="1"/>
    <col min="11780" max="11780" width="17.42578125" style="838" customWidth="1"/>
    <col min="11781" max="11781" width="18.85546875" style="838" customWidth="1"/>
    <col min="11782" max="11782" width="15.5703125" style="838" customWidth="1"/>
    <col min="11783" max="11785" width="20.140625" style="838" customWidth="1"/>
    <col min="11786" max="11786" width="11.42578125" style="838" customWidth="1"/>
    <col min="11787" max="11788" width="22.42578125" style="838" customWidth="1"/>
    <col min="11789" max="11789" width="26.28515625" style="838" customWidth="1"/>
    <col min="11790" max="11790" width="23.85546875" style="838" customWidth="1"/>
    <col min="11791" max="12028" width="9.140625" style="838"/>
    <col min="12029" max="12029" width="13.85546875" style="838" customWidth="1"/>
    <col min="12030" max="12030" width="24.42578125" style="838" customWidth="1"/>
    <col min="12031" max="12031" width="14.85546875" style="838" customWidth="1"/>
    <col min="12032" max="12032" width="16.28515625" style="838" customWidth="1"/>
    <col min="12033" max="12033" width="17.42578125" style="838" customWidth="1"/>
    <col min="12034" max="12035" width="15.5703125" style="838" customWidth="1"/>
    <col min="12036" max="12036" width="17.42578125" style="838" customWidth="1"/>
    <col min="12037" max="12037" width="18.85546875" style="838" customWidth="1"/>
    <col min="12038" max="12038" width="15.5703125" style="838" customWidth="1"/>
    <col min="12039" max="12041" width="20.140625" style="838" customWidth="1"/>
    <col min="12042" max="12042" width="11.42578125" style="838" customWidth="1"/>
    <col min="12043" max="12044" width="22.42578125" style="838" customWidth="1"/>
    <col min="12045" max="12045" width="26.28515625" style="838" customWidth="1"/>
    <col min="12046" max="12046" width="23.85546875" style="838" customWidth="1"/>
    <col min="12047" max="12284" width="9.140625" style="838"/>
    <col min="12285" max="12285" width="13.85546875" style="838" customWidth="1"/>
    <col min="12286" max="12286" width="24.42578125" style="838" customWidth="1"/>
    <col min="12287" max="12287" width="14.85546875" style="838" customWidth="1"/>
    <col min="12288" max="12288" width="16.28515625" style="838" customWidth="1"/>
    <col min="12289" max="12289" width="17.42578125" style="838" customWidth="1"/>
    <col min="12290" max="12291" width="15.5703125" style="838" customWidth="1"/>
    <col min="12292" max="12292" width="17.42578125" style="838" customWidth="1"/>
    <col min="12293" max="12293" width="18.85546875" style="838" customWidth="1"/>
    <col min="12294" max="12294" width="15.5703125" style="838" customWidth="1"/>
    <col min="12295" max="12297" width="20.140625" style="838" customWidth="1"/>
    <col min="12298" max="12298" width="11.42578125" style="838" customWidth="1"/>
    <col min="12299" max="12300" width="22.42578125" style="838" customWidth="1"/>
    <col min="12301" max="12301" width="26.28515625" style="838" customWidth="1"/>
    <col min="12302" max="12302" width="23.85546875" style="838" customWidth="1"/>
    <col min="12303" max="12540" width="9.140625" style="838"/>
    <col min="12541" max="12541" width="13.85546875" style="838" customWidth="1"/>
    <col min="12542" max="12542" width="24.42578125" style="838" customWidth="1"/>
    <col min="12543" max="12543" width="14.85546875" style="838" customWidth="1"/>
    <col min="12544" max="12544" width="16.28515625" style="838" customWidth="1"/>
    <col min="12545" max="12545" width="17.42578125" style="838" customWidth="1"/>
    <col min="12546" max="12547" width="15.5703125" style="838" customWidth="1"/>
    <col min="12548" max="12548" width="17.42578125" style="838" customWidth="1"/>
    <col min="12549" max="12549" width="18.85546875" style="838" customWidth="1"/>
    <col min="12550" max="12550" width="15.5703125" style="838" customWidth="1"/>
    <col min="12551" max="12553" width="20.140625" style="838" customWidth="1"/>
    <col min="12554" max="12554" width="11.42578125" style="838" customWidth="1"/>
    <col min="12555" max="12556" width="22.42578125" style="838" customWidth="1"/>
    <col min="12557" max="12557" width="26.28515625" style="838" customWidth="1"/>
    <col min="12558" max="12558" width="23.85546875" style="838" customWidth="1"/>
    <col min="12559" max="12796" width="9.140625" style="838"/>
    <col min="12797" max="12797" width="13.85546875" style="838" customWidth="1"/>
    <col min="12798" max="12798" width="24.42578125" style="838" customWidth="1"/>
    <col min="12799" max="12799" width="14.85546875" style="838" customWidth="1"/>
    <col min="12800" max="12800" width="16.28515625" style="838" customWidth="1"/>
    <col min="12801" max="12801" width="17.42578125" style="838" customWidth="1"/>
    <col min="12802" max="12803" width="15.5703125" style="838" customWidth="1"/>
    <col min="12804" max="12804" width="17.42578125" style="838" customWidth="1"/>
    <col min="12805" max="12805" width="18.85546875" style="838" customWidth="1"/>
    <col min="12806" max="12806" width="15.5703125" style="838" customWidth="1"/>
    <col min="12807" max="12809" width="20.140625" style="838" customWidth="1"/>
    <col min="12810" max="12810" width="11.42578125" style="838" customWidth="1"/>
    <col min="12811" max="12812" width="22.42578125" style="838" customWidth="1"/>
    <col min="12813" max="12813" width="26.28515625" style="838" customWidth="1"/>
    <col min="12814" max="12814" width="23.85546875" style="838" customWidth="1"/>
    <col min="12815" max="13052" width="9.140625" style="838"/>
    <col min="13053" max="13053" width="13.85546875" style="838" customWidth="1"/>
    <col min="13054" max="13054" width="24.42578125" style="838" customWidth="1"/>
    <col min="13055" max="13055" width="14.85546875" style="838" customWidth="1"/>
    <col min="13056" max="13056" width="16.28515625" style="838" customWidth="1"/>
    <col min="13057" max="13057" width="17.42578125" style="838" customWidth="1"/>
    <col min="13058" max="13059" width="15.5703125" style="838" customWidth="1"/>
    <col min="13060" max="13060" width="17.42578125" style="838" customWidth="1"/>
    <col min="13061" max="13061" width="18.85546875" style="838" customWidth="1"/>
    <col min="13062" max="13062" width="15.5703125" style="838" customWidth="1"/>
    <col min="13063" max="13065" width="20.140625" style="838" customWidth="1"/>
    <col min="13066" max="13066" width="11.42578125" style="838" customWidth="1"/>
    <col min="13067" max="13068" width="22.42578125" style="838" customWidth="1"/>
    <col min="13069" max="13069" width="26.28515625" style="838" customWidth="1"/>
    <col min="13070" max="13070" width="23.85546875" style="838" customWidth="1"/>
    <col min="13071" max="13308" width="9.140625" style="838"/>
    <col min="13309" max="13309" width="13.85546875" style="838" customWidth="1"/>
    <col min="13310" max="13310" width="24.42578125" style="838" customWidth="1"/>
    <col min="13311" max="13311" width="14.85546875" style="838" customWidth="1"/>
    <col min="13312" max="13312" width="16.28515625" style="838" customWidth="1"/>
    <col min="13313" max="13313" width="17.42578125" style="838" customWidth="1"/>
    <col min="13314" max="13315" width="15.5703125" style="838" customWidth="1"/>
    <col min="13316" max="13316" width="17.42578125" style="838" customWidth="1"/>
    <col min="13317" max="13317" width="18.85546875" style="838" customWidth="1"/>
    <col min="13318" max="13318" width="15.5703125" style="838" customWidth="1"/>
    <col min="13319" max="13321" width="20.140625" style="838" customWidth="1"/>
    <col min="13322" max="13322" width="11.42578125" style="838" customWidth="1"/>
    <col min="13323" max="13324" width="22.42578125" style="838" customWidth="1"/>
    <col min="13325" max="13325" width="26.28515625" style="838" customWidth="1"/>
    <col min="13326" max="13326" width="23.85546875" style="838" customWidth="1"/>
    <col min="13327" max="13564" width="9.140625" style="838"/>
    <col min="13565" max="13565" width="13.85546875" style="838" customWidth="1"/>
    <col min="13566" max="13566" width="24.42578125" style="838" customWidth="1"/>
    <col min="13567" max="13567" width="14.85546875" style="838" customWidth="1"/>
    <col min="13568" max="13568" width="16.28515625" style="838" customWidth="1"/>
    <col min="13569" max="13569" width="17.42578125" style="838" customWidth="1"/>
    <col min="13570" max="13571" width="15.5703125" style="838" customWidth="1"/>
    <col min="13572" max="13572" width="17.42578125" style="838" customWidth="1"/>
    <col min="13573" max="13573" width="18.85546875" style="838" customWidth="1"/>
    <col min="13574" max="13574" width="15.5703125" style="838" customWidth="1"/>
    <col min="13575" max="13577" width="20.140625" style="838" customWidth="1"/>
    <col min="13578" max="13578" width="11.42578125" style="838" customWidth="1"/>
    <col min="13579" max="13580" width="22.42578125" style="838" customWidth="1"/>
    <col min="13581" max="13581" width="26.28515625" style="838" customWidth="1"/>
    <col min="13582" max="13582" width="23.85546875" style="838" customWidth="1"/>
    <col min="13583" max="13820" width="9.140625" style="838"/>
    <col min="13821" max="13821" width="13.85546875" style="838" customWidth="1"/>
    <col min="13822" max="13822" width="24.42578125" style="838" customWidth="1"/>
    <col min="13823" max="13823" width="14.85546875" style="838" customWidth="1"/>
    <col min="13824" max="13824" width="16.28515625" style="838" customWidth="1"/>
    <col min="13825" max="13825" width="17.42578125" style="838" customWidth="1"/>
    <col min="13826" max="13827" width="15.5703125" style="838" customWidth="1"/>
    <col min="13828" max="13828" width="17.42578125" style="838" customWidth="1"/>
    <col min="13829" max="13829" width="18.85546875" style="838" customWidth="1"/>
    <col min="13830" max="13830" width="15.5703125" style="838" customWidth="1"/>
    <col min="13831" max="13833" width="20.140625" style="838" customWidth="1"/>
    <col min="13834" max="13834" width="11.42578125" style="838" customWidth="1"/>
    <col min="13835" max="13836" width="22.42578125" style="838" customWidth="1"/>
    <col min="13837" max="13837" width="26.28515625" style="838" customWidth="1"/>
    <col min="13838" max="13838" width="23.85546875" style="838" customWidth="1"/>
    <col min="13839" max="14076" width="9.140625" style="838"/>
    <col min="14077" max="14077" width="13.85546875" style="838" customWidth="1"/>
    <col min="14078" max="14078" width="24.42578125" style="838" customWidth="1"/>
    <col min="14079" max="14079" width="14.85546875" style="838" customWidth="1"/>
    <col min="14080" max="14080" width="16.28515625" style="838" customWidth="1"/>
    <col min="14081" max="14081" width="17.42578125" style="838" customWidth="1"/>
    <col min="14082" max="14083" width="15.5703125" style="838" customWidth="1"/>
    <col min="14084" max="14084" width="17.42578125" style="838" customWidth="1"/>
    <col min="14085" max="14085" width="18.85546875" style="838" customWidth="1"/>
    <col min="14086" max="14086" width="15.5703125" style="838" customWidth="1"/>
    <col min="14087" max="14089" width="20.140625" style="838" customWidth="1"/>
    <col min="14090" max="14090" width="11.42578125" style="838" customWidth="1"/>
    <col min="14091" max="14092" width="22.42578125" style="838" customWidth="1"/>
    <col min="14093" max="14093" width="26.28515625" style="838" customWidth="1"/>
    <col min="14094" max="14094" width="23.85546875" style="838" customWidth="1"/>
    <col min="14095" max="14332" width="9.140625" style="838"/>
    <col min="14333" max="14333" width="13.85546875" style="838" customWidth="1"/>
    <col min="14334" max="14334" width="24.42578125" style="838" customWidth="1"/>
    <col min="14335" max="14335" width="14.85546875" style="838" customWidth="1"/>
    <col min="14336" max="14336" width="16.28515625" style="838" customWidth="1"/>
    <col min="14337" max="14337" width="17.42578125" style="838" customWidth="1"/>
    <col min="14338" max="14339" width="15.5703125" style="838" customWidth="1"/>
    <col min="14340" max="14340" width="17.42578125" style="838" customWidth="1"/>
    <col min="14341" max="14341" width="18.85546875" style="838" customWidth="1"/>
    <col min="14342" max="14342" width="15.5703125" style="838" customWidth="1"/>
    <col min="14343" max="14345" width="20.140625" style="838" customWidth="1"/>
    <col min="14346" max="14346" width="11.42578125" style="838" customWidth="1"/>
    <col min="14347" max="14348" width="22.42578125" style="838" customWidth="1"/>
    <col min="14349" max="14349" width="26.28515625" style="838" customWidth="1"/>
    <col min="14350" max="14350" width="23.85546875" style="838" customWidth="1"/>
    <col min="14351" max="14588" width="9.140625" style="838"/>
    <col min="14589" max="14589" width="13.85546875" style="838" customWidth="1"/>
    <col min="14590" max="14590" width="24.42578125" style="838" customWidth="1"/>
    <col min="14591" max="14591" width="14.85546875" style="838" customWidth="1"/>
    <col min="14592" max="14592" width="16.28515625" style="838" customWidth="1"/>
    <col min="14593" max="14593" width="17.42578125" style="838" customWidth="1"/>
    <col min="14594" max="14595" width="15.5703125" style="838" customWidth="1"/>
    <col min="14596" max="14596" width="17.42578125" style="838" customWidth="1"/>
    <col min="14597" max="14597" width="18.85546875" style="838" customWidth="1"/>
    <col min="14598" max="14598" width="15.5703125" style="838" customWidth="1"/>
    <col min="14599" max="14601" width="20.140625" style="838" customWidth="1"/>
    <col min="14602" max="14602" width="11.42578125" style="838" customWidth="1"/>
    <col min="14603" max="14604" width="22.42578125" style="838" customWidth="1"/>
    <col min="14605" max="14605" width="26.28515625" style="838" customWidth="1"/>
    <col min="14606" max="14606" width="23.85546875" style="838" customWidth="1"/>
    <col min="14607" max="14844" width="9.140625" style="838"/>
    <col min="14845" max="14845" width="13.85546875" style="838" customWidth="1"/>
    <col min="14846" max="14846" width="24.42578125" style="838" customWidth="1"/>
    <col min="14847" max="14847" width="14.85546875" style="838" customWidth="1"/>
    <col min="14848" max="14848" width="16.28515625" style="838" customWidth="1"/>
    <col min="14849" max="14849" width="17.42578125" style="838" customWidth="1"/>
    <col min="14850" max="14851" width="15.5703125" style="838" customWidth="1"/>
    <col min="14852" max="14852" width="17.42578125" style="838" customWidth="1"/>
    <col min="14853" max="14853" width="18.85546875" style="838" customWidth="1"/>
    <col min="14854" max="14854" width="15.5703125" style="838" customWidth="1"/>
    <col min="14855" max="14857" width="20.140625" style="838" customWidth="1"/>
    <col min="14858" max="14858" width="11.42578125" style="838" customWidth="1"/>
    <col min="14859" max="14860" width="22.42578125" style="838" customWidth="1"/>
    <col min="14861" max="14861" width="26.28515625" style="838" customWidth="1"/>
    <col min="14862" max="14862" width="23.85546875" style="838" customWidth="1"/>
    <col min="14863" max="15100" width="9.140625" style="838"/>
    <col min="15101" max="15101" width="13.85546875" style="838" customWidth="1"/>
    <col min="15102" max="15102" width="24.42578125" style="838" customWidth="1"/>
    <col min="15103" max="15103" width="14.85546875" style="838" customWidth="1"/>
    <col min="15104" max="15104" width="16.28515625" style="838" customWidth="1"/>
    <col min="15105" max="15105" width="17.42578125" style="838" customWidth="1"/>
    <col min="15106" max="15107" width="15.5703125" style="838" customWidth="1"/>
    <col min="15108" max="15108" width="17.42578125" style="838" customWidth="1"/>
    <col min="15109" max="15109" width="18.85546875" style="838" customWidth="1"/>
    <col min="15110" max="15110" width="15.5703125" style="838" customWidth="1"/>
    <col min="15111" max="15113" width="20.140625" style="838" customWidth="1"/>
    <col min="15114" max="15114" width="11.42578125" style="838" customWidth="1"/>
    <col min="15115" max="15116" width="22.42578125" style="838" customWidth="1"/>
    <col min="15117" max="15117" width="26.28515625" style="838" customWidth="1"/>
    <col min="15118" max="15118" width="23.85546875" style="838" customWidth="1"/>
    <col min="15119" max="15356" width="9.140625" style="838"/>
    <col min="15357" max="15357" width="13.85546875" style="838" customWidth="1"/>
    <col min="15358" max="15358" width="24.42578125" style="838" customWidth="1"/>
    <col min="15359" max="15359" width="14.85546875" style="838" customWidth="1"/>
    <col min="15360" max="15360" width="16.28515625" style="838" customWidth="1"/>
    <col min="15361" max="15361" width="17.42578125" style="838" customWidth="1"/>
    <col min="15362" max="15363" width="15.5703125" style="838" customWidth="1"/>
    <col min="15364" max="15364" width="17.42578125" style="838" customWidth="1"/>
    <col min="15365" max="15365" width="18.85546875" style="838" customWidth="1"/>
    <col min="15366" max="15366" width="15.5703125" style="838" customWidth="1"/>
    <col min="15367" max="15369" width="20.140625" style="838" customWidth="1"/>
    <col min="15370" max="15370" width="11.42578125" style="838" customWidth="1"/>
    <col min="15371" max="15372" width="22.42578125" style="838" customWidth="1"/>
    <col min="15373" max="15373" width="26.28515625" style="838" customWidth="1"/>
    <col min="15374" max="15374" width="23.85546875" style="838" customWidth="1"/>
    <col min="15375" max="15612" width="9.140625" style="838"/>
    <col min="15613" max="15613" width="13.85546875" style="838" customWidth="1"/>
    <col min="15614" max="15614" width="24.42578125" style="838" customWidth="1"/>
    <col min="15615" max="15615" width="14.85546875" style="838" customWidth="1"/>
    <col min="15616" max="15616" width="16.28515625" style="838" customWidth="1"/>
    <col min="15617" max="15617" width="17.42578125" style="838" customWidth="1"/>
    <col min="15618" max="15619" width="15.5703125" style="838" customWidth="1"/>
    <col min="15620" max="15620" width="17.42578125" style="838" customWidth="1"/>
    <col min="15621" max="15621" width="18.85546875" style="838" customWidth="1"/>
    <col min="15622" max="15622" width="15.5703125" style="838" customWidth="1"/>
    <col min="15623" max="15625" width="20.140625" style="838" customWidth="1"/>
    <col min="15626" max="15626" width="11.42578125" style="838" customWidth="1"/>
    <col min="15627" max="15628" width="22.42578125" style="838" customWidth="1"/>
    <col min="15629" max="15629" width="26.28515625" style="838" customWidth="1"/>
    <col min="15630" max="15630" width="23.85546875" style="838" customWidth="1"/>
    <col min="15631" max="15868" width="9.140625" style="838"/>
    <col min="15869" max="15869" width="13.85546875" style="838" customWidth="1"/>
    <col min="15870" max="15870" width="24.42578125" style="838" customWidth="1"/>
    <col min="15871" max="15871" width="14.85546875" style="838" customWidth="1"/>
    <col min="15872" max="15872" width="16.28515625" style="838" customWidth="1"/>
    <col min="15873" max="15873" width="17.42578125" style="838" customWidth="1"/>
    <col min="15874" max="15875" width="15.5703125" style="838" customWidth="1"/>
    <col min="15876" max="15876" width="17.42578125" style="838" customWidth="1"/>
    <col min="15877" max="15877" width="18.85546875" style="838" customWidth="1"/>
    <col min="15878" max="15878" width="15.5703125" style="838" customWidth="1"/>
    <col min="15879" max="15881" width="20.140625" style="838" customWidth="1"/>
    <col min="15882" max="15882" width="11.42578125" style="838" customWidth="1"/>
    <col min="15883" max="15884" width="22.42578125" style="838" customWidth="1"/>
    <col min="15885" max="15885" width="26.28515625" style="838" customWidth="1"/>
    <col min="15886" max="15886" width="23.85546875" style="838" customWidth="1"/>
    <col min="15887" max="16124" width="9.140625" style="838"/>
    <col min="16125" max="16125" width="13.85546875" style="838" customWidth="1"/>
    <col min="16126" max="16126" width="24.42578125" style="838" customWidth="1"/>
    <col min="16127" max="16127" width="14.85546875" style="838" customWidth="1"/>
    <col min="16128" max="16128" width="16.28515625" style="838" customWidth="1"/>
    <col min="16129" max="16129" width="17.42578125" style="838" customWidth="1"/>
    <col min="16130" max="16131" width="15.5703125" style="838" customWidth="1"/>
    <col min="16132" max="16132" width="17.42578125" style="838" customWidth="1"/>
    <col min="16133" max="16133" width="18.85546875" style="838" customWidth="1"/>
    <col min="16134" max="16134" width="15.5703125" style="838" customWidth="1"/>
    <col min="16135" max="16137" width="20.140625" style="838" customWidth="1"/>
    <col min="16138" max="16138" width="11.42578125" style="838" customWidth="1"/>
    <col min="16139" max="16140" width="22.42578125" style="838" customWidth="1"/>
    <col min="16141" max="16141" width="26.28515625" style="838" customWidth="1"/>
    <col min="16142" max="16142" width="23.85546875" style="838" customWidth="1"/>
    <col min="16143" max="16384" width="9.140625" style="838"/>
  </cols>
  <sheetData>
    <row r="1" spans="1:14" s="806" customFormat="1" ht="22.5">
      <c r="B1" s="1166" t="s">
        <v>133</v>
      </c>
      <c r="C1" s="1166"/>
      <c r="D1" s="1166"/>
      <c r="E1" s="1166"/>
      <c r="F1" s="1166"/>
      <c r="G1" s="1166"/>
      <c r="H1" s="1166"/>
      <c r="I1" s="1166"/>
      <c r="J1" s="1166"/>
      <c r="K1" s="1166"/>
      <c r="L1" s="1166"/>
      <c r="M1" s="1166"/>
      <c r="N1" s="1166"/>
    </row>
    <row r="2" spans="1:14" s="806" customFormat="1" ht="15">
      <c r="A2" s="978"/>
      <c r="B2" s="1167" t="s">
        <v>171</v>
      </c>
      <c r="C2" s="1167"/>
      <c r="D2" s="1167"/>
      <c r="E2" s="1167"/>
      <c r="F2" s="1167"/>
      <c r="G2" s="1167"/>
      <c r="H2" s="1167"/>
      <c r="I2" s="1167"/>
      <c r="J2" s="1167"/>
      <c r="K2" s="1167"/>
      <c r="L2" s="1167"/>
      <c r="M2" s="1167"/>
      <c r="N2" s="1167"/>
    </row>
    <row r="3" spans="1:14" s="806" customFormat="1" ht="15">
      <c r="A3" s="1167" t="s">
        <v>737</v>
      </c>
      <c r="B3" s="1167"/>
      <c r="C3" s="1167"/>
      <c r="D3" s="1167"/>
      <c r="E3" s="1167"/>
      <c r="F3" s="1167"/>
      <c r="G3" s="1167"/>
      <c r="H3" s="1167"/>
      <c r="I3" s="1167"/>
      <c r="J3" s="1167"/>
      <c r="K3" s="1167"/>
      <c r="L3" s="1167"/>
      <c r="M3" s="1167"/>
      <c r="N3" s="1167"/>
    </row>
    <row r="4" spans="1:14" s="806" customFormat="1" ht="18">
      <c r="B4" s="1168" t="s">
        <v>755</v>
      </c>
      <c r="C4" s="1168"/>
      <c r="D4" s="1168"/>
      <c r="E4" s="1168"/>
      <c r="F4" s="1168"/>
      <c r="G4" s="1168"/>
      <c r="H4" s="1168"/>
      <c r="I4" s="1168"/>
      <c r="J4" s="1168"/>
      <c r="K4" s="1168"/>
      <c r="L4" s="1168"/>
      <c r="M4" s="1168"/>
      <c r="N4" s="1168"/>
    </row>
    <row r="5" spans="1:14" s="806" customFormat="1" ht="17.25" thickBot="1">
      <c r="B5" s="810"/>
      <c r="C5" s="807"/>
      <c r="D5" s="807"/>
      <c r="E5" s="808"/>
      <c r="F5" s="808"/>
      <c r="G5" s="808"/>
      <c r="H5" s="809"/>
      <c r="I5" s="811"/>
      <c r="J5" s="811"/>
      <c r="K5" s="811"/>
      <c r="L5" s="808"/>
      <c r="M5" s="811"/>
      <c r="N5" s="812"/>
    </row>
    <row r="6" spans="1:14" s="806" customFormat="1" ht="48" thickBot="1">
      <c r="B6" s="888" t="s">
        <v>134</v>
      </c>
      <c r="C6" s="889" t="s">
        <v>135</v>
      </c>
      <c r="D6" s="1169" t="s">
        <v>347</v>
      </c>
      <c r="E6" s="1170"/>
      <c r="F6" s="1171"/>
      <c r="G6" s="890" t="s">
        <v>172</v>
      </c>
      <c r="H6" s="890" t="s">
        <v>348</v>
      </c>
      <c r="I6" s="891" t="s">
        <v>173</v>
      </c>
      <c r="J6" s="892" t="s">
        <v>349</v>
      </c>
      <c r="K6" s="890" t="s">
        <v>174</v>
      </c>
      <c r="L6" s="1172" t="s">
        <v>350</v>
      </c>
      <c r="M6" s="1173"/>
      <c r="N6" s="1174"/>
    </row>
    <row r="7" spans="1:14" s="806" customFormat="1" ht="16.5" thickBot="1">
      <c r="B7" s="893"/>
      <c r="C7" s="894"/>
      <c r="D7" s="895">
        <v>2016</v>
      </c>
      <c r="E7" s="896">
        <v>2017</v>
      </c>
      <c r="F7" s="897">
        <v>2018</v>
      </c>
      <c r="G7" s="898"/>
      <c r="H7" s="898"/>
      <c r="I7" s="899"/>
      <c r="J7" s="900"/>
      <c r="K7" s="823"/>
      <c r="L7" s="901" t="s">
        <v>136</v>
      </c>
      <c r="M7" s="902" t="s">
        <v>100</v>
      </c>
      <c r="N7" s="903" t="s">
        <v>137</v>
      </c>
    </row>
    <row r="8" spans="1:14" ht="15.75">
      <c r="B8" s="904" t="s">
        <v>138</v>
      </c>
      <c r="C8" s="905" t="s">
        <v>105</v>
      </c>
      <c r="D8" s="906"/>
      <c r="E8" s="906"/>
      <c r="F8" s="906"/>
      <c r="G8" s="832"/>
      <c r="H8" s="832"/>
      <c r="I8" s="833"/>
      <c r="J8" s="907"/>
      <c r="K8" s="832"/>
      <c r="L8" s="908"/>
      <c r="M8" s="909"/>
      <c r="N8" s="910"/>
    </row>
    <row r="9" spans="1:14" ht="15">
      <c r="B9" s="904" t="s">
        <v>139</v>
      </c>
      <c r="C9" s="911">
        <v>1</v>
      </c>
      <c r="D9" s="912"/>
      <c r="E9" s="912"/>
      <c r="F9" s="912"/>
      <c r="G9" s="841"/>
      <c r="H9" s="841"/>
      <c r="I9" s="842"/>
      <c r="J9" s="913"/>
      <c r="K9" s="844">
        <f>'OverallSumPersonnel_General I'!K9+OverallSummaryPers_COHEES!K8</f>
        <v>0</v>
      </c>
      <c r="L9" s="913">
        <f>'OverallSumPersonnel_General II'!L9+'OverallSummaryPers_COHEES II'!L9</f>
        <v>0</v>
      </c>
      <c r="M9" s="913">
        <f>'OverallSumPersonnel_General II'!M9+'OverallSummaryPers_COHEES II'!M9</f>
        <v>0</v>
      </c>
      <c r="N9" s="913">
        <f t="shared" ref="N9:N14" si="0">L9+M9</f>
        <v>0</v>
      </c>
    </row>
    <row r="10" spans="1:14" ht="15">
      <c r="B10" s="904" t="s">
        <v>140</v>
      </c>
      <c r="C10" s="911">
        <v>2</v>
      </c>
      <c r="D10" s="912"/>
      <c r="E10" s="912"/>
      <c r="F10" s="912"/>
      <c r="G10" s="841"/>
      <c r="H10" s="841"/>
      <c r="I10" s="842"/>
      <c r="J10" s="913"/>
      <c r="K10" s="844">
        <f>'OverallSumPersonnel_General I'!K10+OverallSummaryPers_COHEES!K9</f>
        <v>0</v>
      </c>
      <c r="L10" s="913">
        <f>'OverallSumPersonnel_General II'!L10+'OverallSummaryPers_COHEES II'!L10</f>
        <v>0</v>
      </c>
      <c r="M10" s="913">
        <f>'OverallSumPersonnel_General II'!M10+'OverallSummaryPers_COHEES II'!M10</f>
        <v>0</v>
      </c>
      <c r="N10" s="913">
        <f t="shared" si="0"/>
        <v>0</v>
      </c>
    </row>
    <row r="11" spans="1:14" ht="15.75">
      <c r="B11" s="904" t="s">
        <v>141</v>
      </c>
      <c r="C11" s="911">
        <v>3</v>
      </c>
      <c r="D11" s="912"/>
      <c r="E11" s="912"/>
      <c r="F11" s="912"/>
      <c r="G11" s="855">
        <v>2</v>
      </c>
      <c r="H11" s="855">
        <v>2</v>
      </c>
      <c r="I11" s="856">
        <v>398260</v>
      </c>
      <c r="J11" s="1059">
        <v>523645.16934999987</v>
      </c>
      <c r="K11" s="1060">
        <f>'OverallSumPersonnel_General I'!K11+OverallSummaryPers_COHEES!K10</f>
        <v>2</v>
      </c>
      <c r="L11" s="1059">
        <f>'OverallSumPersonnel_General II'!L11+'OverallSummaryPers_COHEES II'!L11</f>
        <v>0</v>
      </c>
      <c r="M11" s="1059">
        <f>'OverallSumPersonnel_General II'!M11+'OverallSummaryPers_COHEES II'!M11</f>
        <v>0</v>
      </c>
      <c r="N11" s="1059">
        <f t="shared" si="0"/>
        <v>0</v>
      </c>
    </row>
    <row r="12" spans="1:14" ht="15.75">
      <c r="B12" s="904" t="s">
        <v>142</v>
      </c>
      <c r="C12" s="911">
        <v>4</v>
      </c>
      <c r="D12" s="912"/>
      <c r="E12" s="912"/>
      <c r="F12" s="912"/>
      <c r="G12" s="855">
        <v>8</v>
      </c>
      <c r="H12" s="855">
        <v>3</v>
      </c>
      <c r="I12" s="856">
        <v>1433760</v>
      </c>
      <c r="J12" s="1059">
        <v>772885.14468999999</v>
      </c>
      <c r="K12" s="1060">
        <v>3</v>
      </c>
      <c r="L12" s="1059">
        <f>'OverallSumPersonnel_General II'!L12+'OverallSummaryPers_COHEES II'!L12</f>
        <v>570000</v>
      </c>
      <c r="M12" s="1059">
        <f>'OverallSumPersonnel_General II'!M12+'OverallSummaryPers_COHEES II'!M12</f>
        <v>234840</v>
      </c>
      <c r="N12" s="1059">
        <f t="shared" si="0"/>
        <v>804840</v>
      </c>
    </row>
    <row r="13" spans="1:14" ht="15.75">
      <c r="B13" s="904" t="s">
        <v>143</v>
      </c>
      <c r="C13" s="911">
        <v>5</v>
      </c>
      <c r="D13" s="912"/>
      <c r="E13" s="912"/>
      <c r="F13" s="912"/>
      <c r="G13" s="855">
        <v>2</v>
      </c>
      <c r="H13" s="855"/>
      <c r="I13" s="856">
        <v>475840</v>
      </c>
      <c r="J13" s="1059"/>
      <c r="K13" s="1060">
        <v>0</v>
      </c>
      <c r="L13" s="1059">
        <f>'OverallSumPersonnel_General II'!L13+'OverallSummaryPers_COHEES II'!L13</f>
        <v>170050</v>
      </c>
      <c r="M13" s="1059">
        <f>'OverallSumPersonnel_General II'!M13+'OverallSummaryPers_COHEES II'!M13</f>
        <v>184850</v>
      </c>
      <c r="N13" s="1059">
        <f t="shared" si="0"/>
        <v>354900</v>
      </c>
    </row>
    <row r="14" spans="1:14" ht="15.75">
      <c r="B14" s="904" t="s">
        <v>144</v>
      </c>
      <c r="C14" s="911">
        <v>6</v>
      </c>
      <c r="D14" s="912"/>
      <c r="E14" s="912"/>
      <c r="F14" s="912"/>
      <c r="G14" s="855">
        <v>4</v>
      </c>
      <c r="H14" s="855">
        <v>2</v>
      </c>
      <c r="I14" s="856">
        <v>2145930</v>
      </c>
      <c r="J14" s="1059">
        <v>509701.25536000001</v>
      </c>
      <c r="K14" s="1060">
        <f>'OverallSumPersonnel_General I'!K14+OverallSummaryPers_COHEES!K13</f>
        <v>2</v>
      </c>
      <c r="L14" s="1059">
        <f>'OverallSumPersonnel_General II'!L14+'OverallSummaryPers_COHEES II'!L14</f>
        <v>226590</v>
      </c>
      <c r="M14" s="1059">
        <f>'OverallSumPersonnel_General II'!M14+'OverallSummaryPers_COHEES II'!M14</f>
        <v>246310</v>
      </c>
      <c r="N14" s="1059">
        <f t="shared" si="0"/>
        <v>472900</v>
      </c>
    </row>
    <row r="15" spans="1:14" ht="31.5">
      <c r="B15" s="914"/>
      <c r="C15" s="915" t="s">
        <v>145</v>
      </c>
      <c r="D15" s="916"/>
      <c r="E15" s="916"/>
      <c r="F15" s="916"/>
      <c r="G15" s="848">
        <v>16</v>
      </c>
      <c r="H15" s="848">
        <f>SUM(H9:H14)</f>
        <v>7</v>
      </c>
      <c r="I15" s="849">
        <v>4453790</v>
      </c>
      <c r="J15" s="917">
        <f>SUM(J9:J14)</f>
        <v>1806231.5693999999</v>
      </c>
      <c r="K15" s="848">
        <f>SUM(K9:K14)</f>
        <v>7</v>
      </c>
      <c r="L15" s="917">
        <f t="shared" ref="L15:N15" si="1">SUM(L9:L14)</f>
        <v>966640</v>
      </c>
      <c r="M15" s="917">
        <f t="shared" si="1"/>
        <v>666000</v>
      </c>
      <c r="N15" s="917">
        <f t="shared" si="1"/>
        <v>1632640</v>
      </c>
    </row>
    <row r="16" spans="1:14" ht="15.75">
      <c r="B16" s="904" t="s">
        <v>146</v>
      </c>
      <c r="C16" s="911">
        <v>7</v>
      </c>
      <c r="D16" s="912"/>
      <c r="E16" s="912"/>
      <c r="F16" s="912"/>
      <c r="G16" s="855">
        <v>2</v>
      </c>
      <c r="H16" s="855">
        <v>4</v>
      </c>
      <c r="I16" s="856">
        <v>1070120</v>
      </c>
      <c r="J16" s="1059">
        <v>1508678.69209</v>
      </c>
      <c r="K16" s="1060">
        <v>4</v>
      </c>
      <c r="L16" s="1059">
        <f>'OverallSumPersonnel_General II'!L16+'OverallSummaryPers_COHEES II'!L16</f>
        <v>1986870</v>
      </c>
      <c r="M16" s="1059">
        <f>'OverallSumPersonnel_General II'!M16+'OverallSummaryPers_COHEES II'!M16</f>
        <v>1123790</v>
      </c>
      <c r="N16" s="1059">
        <f t="shared" ref="N16:N21" si="2">L16+M16</f>
        <v>3110660</v>
      </c>
    </row>
    <row r="17" spans="2:14" ht="15.75">
      <c r="B17" s="904" t="s">
        <v>147</v>
      </c>
      <c r="C17" s="911">
        <v>8</v>
      </c>
      <c r="D17" s="912"/>
      <c r="E17" s="912"/>
      <c r="F17" s="912"/>
      <c r="G17" s="855">
        <v>5</v>
      </c>
      <c r="H17" s="855">
        <v>4</v>
      </c>
      <c r="I17" s="856">
        <v>3613510</v>
      </c>
      <c r="J17" s="1059">
        <v>2260209.215665</v>
      </c>
      <c r="K17" s="1060">
        <v>4</v>
      </c>
      <c r="L17" s="1059">
        <f>'OverallSumPersonnel_General II'!L17+'OverallSummaryPers_COHEES II'!L17</f>
        <v>2884800</v>
      </c>
      <c r="M17" s="1059">
        <f>'OverallSumPersonnel_General II'!M17+'OverallSummaryPers_COHEES II'!M17</f>
        <v>942540</v>
      </c>
      <c r="N17" s="1059">
        <f t="shared" si="2"/>
        <v>3827340</v>
      </c>
    </row>
    <row r="18" spans="2:14" ht="15.75">
      <c r="B18" s="904" t="s">
        <v>148</v>
      </c>
      <c r="C18" s="911">
        <v>9</v>
      </c>
      <c r="D18" s="912"/>
      <c r="E18" s="912"/>
      <c r="F18" s="912"/>
      <c r="G18" s="855">
        <v>3</v>
      </c>
      <c r="H18" s="855">
        <v>2</v>
      </c>
      <c r="I18" s="856">
        <v>3268870</v>
      </c>
      <c r="J18" s="1059">
        <v>1371853.28</v>
      </c>
      <c r="K18" s="1060">
        <v>2</v>
      </c>
      <c r="L18" s="1059">
        <f>'OverallSumPersonnel_General II'!L18+'OverallSummaryPers_COHEES II'!L18</f>
        <v>2696150</v>
      </c>
      <c r="M18" s="1059">
        <f>'OverallSumPersonnel_General II'!M18+'OverallSummaryPers_COHEES II'!M18</f>
        <v>953540</v>
      </c>
      <c r="N18" s="1059">
        <f t="shared" si="2"/>
        <v>3649690</v>
      </c>
    </row>
    <row r="19" spans="2:14" ht="15.75">
      <c r="B19" s="904" t="s">
        <v>149</v>
      </c>
      <c r="C19" s="911">
        <v>10</v>
      </c>
      <c r="D19" s="912"/>
      <c r="E19" s="912"/>
      <c r="F19" s="912"/>
      <c r="G19" s="855">
        <v>4</v>
      </c>
      <c r="H19" s="855">
        <v>1</v>
      </c>
      <c r="I19" s="856">
        <v>3153060</v>
      </c>
      <c r="J19" s="1059">
        <v>621055.35144499992</v>
      </c>
      <c r="K19" s="1060">
        <v>1</v>
      </c>
      <c r="L19" s="1059">
        <f>'OverallSumPersonnel_General II'!L19+'OverallSummaryPers_COHEES II'!L19</f>
        <v>2828140</v>
      </c>
      <c r="M19" s="1059">
        <f>'OverallSumPersonnel_General II'!M19+'OverallSummaryPers_COHEES II'!M19</f>
        <v>1531300</v>
      </c>
      <c r="N19" s="1059">
        <f t="shared" si="2"/>
        <v>4359440</v>
      </c>
    </row>
    <row r="20" spans="2:14" ht="15.75">
      <c r="B20" s="904" t="s">
        <v>150</v>
      </c>
      <c r="C20" s="911">
        <v>12</v>
      </c>
      <c r="D20" s="912"/>
      <c r="E20" s="912"/>
      <c r="F20" s="912"/>
      <c r="G20" s="855">
        <v>6</v>
      </c>
      <c r="H20" s="855">
        <v>2</v>
      </c>
      <c r="I20" s="856">
        <v>4220100</v>
      </c>
      <c r="J20" s="1059">
        <v>2723910.0900000003</v>
      </c>
      <c r="K20" s="1060">
        <v>2</v>
      </c>
      <c r="L20" s="1059">
        <f>'OverallSumPersonnel_General II'!L20+'OverallSummaryPers_COHEES II'!L20</f>
        <v>11966160</v>
      </c>
      <c r="M20" s="1059">
        <f>'OverallSumPersonnel_General II'!M20+'OverallSummaryPers_COHEES II'!M20</f>
        <v>5309340</v>
      </c>
      <c r="N20" s="1059">
        <f t="shared" si="2"/>
        <v>17275500</v>
      </c>
    </row>
    <row r="21" spans="2:14" ht="15.75">
      <c r="B21" s="904" t="s">
        <v>151</v>
      </c>
      <c r="C21" s="911">
        <v>13</v>
      </c>
      <c r="D21" s="912"/>
      <c r="E21" s="912"/>
      <c r="F21" s="912"/>
      <c r="G21" s="855">
        <v>3</v>
      </c>
      <c r="H21" s="855">
        <v>5</v>
      </c>
      <c r="I21" s="856">
        <v>4026690</v>
      </c>
      <c r="J21" s="1061">
        <v>5565485.9907450015</v>
      </c>
      <c r="K21" s="1060">
        <v>5</v>
      </c>
      <c r="L21" s="1059">
        <f>'OverallSumPersonnel_General II'!L21+'OverallSummaryPers_COHEES II'!L21</f>
        <v>8855880</v>
      </c>
      <c r="M21" s="1059">
        <f>'OverallSumPersonnel_General II'!M21+'OverallSummaryPers_COHEES II'!M21</f>
        <v>3543250</v>
      </c>
      <c r="N21" s="1059">
        <f t="shared" si="2"/>
        <v>12399130</v>
      </c>
    </row>
    <row r="22" spans="2:14" ht="31.5">
      <c r="B22" s="914"/>
      <c r="C22" s="915" t="s">
        <v>152</v>
      </c>
      <c r="D22" s="918"/>
      <c r="E22" s="918"/>
      <c r="F22" s="918"/>
      <c r="G22" s="848">
        <v>23</v>
      </c>
      <c r="H22" s="848">
        <f>SUM(H16:H21)</f>
        <v>18</v>
      </c>
      <c r="I22" s="849">
        <v>19352350</v>
      </c>
      <c r="J22" s="917">
        <f t="shared" ref="J22:N22" si="3">SUM(J16:J21)</f>
        <v>14051192.619945001</v>
      </c>
      <c r="K22" s="848">
        <f>SUM(K16:K21)</f>
        <v>18</v>
      </c>
      <c r="L22" s="917">
        <f t="shared" si="3"/>
        <v>31218000</v>
      </c>
      <c r="M22" s="917">
        <f t="shared" si="3"/>
        <v>13403760</v>
      </c>
      <c r="N22" s="917">
        <f t="shared" si="3"/>
        <v>44621760</v>
      </c>
    </row>
    <row r="23" spans="2:14" ht="15.75">
      <c r="B23" s="904" t="s">
        <v>153</v>
      </c>
      <c r="C23" s="911">
        <v>14</v>
      </c>
      <c r="D23" s="912"/>
      <c r="E23" s="912"/>
      <c r="F23" s="912"/>
      <c r="G23" s="855">
        <v>3</v>
      </c>
      <c r="H23" s="855">
        <v>3</v>
      </c>
      <c r="I23" s="856">
        <v>14565740</v>
      </c>
      <c r="J23" s="1061">
        <v>3803620.1999999993</v>
      </c>
      <c r="K23" s="1060">
        <f>'OverallSumPersonnel_General I'!K23+OverallSummaryPers_COHEES!K22</f>
        <v>3</v>
      </c>
      <c r="L23" s="1059">
        <f>'OverallSumPersonnel_General II'!L23+'OverallSummaryPers_COHEES II'!L23</f>
        <v>7493040</v>
      </c>
      <c r="M23" s="1059">
        <f>'OverallSumPersonnel_General II'!M23+'OverallSummaryPers_COHEES II'!M23</f>
        <v>1802940</v>
      </c>
      <c r="N23" s="1059">
        <f>L23+M23</f>
        <v>9295980</v>
      </c>
    </row>
    <row r="24" spans="2:14" ht="15.75">
      <c r="B24" s="904" t="s">
        <v>154</v>
      </c>
      <c r="C24" s="911">
        <v>15</v>
      </c>
      <c r="D24" s="912"/>
      <c r="E24" s="912"/>
      <c r="F24" s="912"/>
      <c r="G24" s="855">
        <v>5</v>
      </c>
      <c r="H24" s="855">
        <v>3</v>
      </c>
      <c r="I24" s="856">
        <v>19958320</v>
      </c>
      <c r="J24" s="1061">
        <v>3994649.4450000017</v>
      </c>
      <c r="K24" s="1060">
        <v>3</v>
      </c>
      <c r="L24" s="1059">
        <f>'OverallSumPersonnel_General II'!L24+'OverallSummaryPers_COHEES II'!L24</f>
        <v>9562050</v>
      </c>
      <c r="M24" s="1059">
        <f>'OverallSumPersonnel_General II'!M24+'OverallSummaryPers_COHEES II'!M24</f>
        <v>3924980</v>
      </c>
      <c r="N24" s="1059">
        <f>L24+M24</f>
        <v>13487030</v>
      </c>
    </row>
    <row r="25" spans="2:14" ht="15.75">
      <c r="B25" s="904" t="s">
        <v>155</v>
      </c>
      <c r="C25" s="911">
        <v>16</v>
      </c>
      <c r="D25" s="912"/>
      <c r="E25" s="912"/>
      <c r="F25" s="912"/>
      <c r="G25" s="855">
        <v>4</v>
      </c>
      <c r="H25" s="855"/>
      <c r="I25" s="856">
        <v>17207120</v>
      </c>
      <c r="J25" s="1061"/>
      <c r="K25" s="1060">
        <v>0</v>
      </c>
      <c r="L25" s="1059">
        <f>'OverallSumPersonnel_General II'!L25+'OverallSummaryPers_COHEES II'!L25</f>
        <v>25527960</v>
      </c>
      <c r="M25" s="1059">
        <f>'OverallSumPersonnel_General II'!M25+'OverallSummaryPers_COHEES II'!M25</f>
        <v>16492800</v>
      </c>
      <c r="N25" s="1059">
        <f>L25+M25</f>
        <v>42020760</v>
      </c>
    </row>
    <row r="26" spans="2:14" ht="15.75">
      <c r="B26" s="904" t="s">
        <v>156</v>
      </c>
      <c r="C26" s="911">
        <v>17</v>
      </c>
      <c r="D26" s="912"/>
      <c r="E26" s="912"/>
      <c r="F26" s="912"/>
      <c r="G26" s="855">
        <v>6</v>
      </c>
      <c r="H26" s="855"/>
      <c r="I26" s="856">
        <v>23567540</v>
      </c>
      <c r="J26" s="1061"/>
      <c r="K26" s="1060">
        <v>0</v>
      </c>
      <c r="L26" s="1059">
        <f>'OverallSumPersonnel_General II'!L26+'OverallSummaryPers_COHEES II'!L26</f>
        <v>7480800</v>
      </c>
      <c r="M26" s="1059">
        <f>'OverallSumPersonnel_General II'!M26+'OverallSummaryPers_COHEES II'!M26</f>
        <v>8968920</v>
      </c>
      <c r="N26" s="1059">
        <f>L26+M26</f>
        <v>16449720</v>
      </c>
    </row>
    <row r="27" spans="2:14" ht="31.5">
      <c r="B27" s="914"/>
      <c r="C27" s="915" t="s">
        <v>157</v>
      </c>
      <c r="D27" s="918"/>
      <c r="E27" s="918"/>
      <c r="F27" s="918"/>
      <c r="G27" s="848">
        <v>18</v>
      </c>
      <c r="H27" s="848">
        <f>SUM(H23:H26)</f>
        <v>6</v>
      </c>
      <c r="I27" s="849">
        <v>75298720</v>
      </c>
      <c r="J27" s="917">
        <f t="shared" ref="J27" si="4">SUM(J23:J26)</f>
        <v>7798269.6450000014</v>
      </c>
      <c r="K27" s="848">
        <f>SUM(K23:K26)</f>
        <v>6</v>
      </c>
      <c r="L27" s="919">
        <f>L26+L25+L24+L23</f>
        <v>50063850</v>
      </c>
      <c r="M27" s="920">
        <f>M23+M24+M25+M26</f>
        <v>31189640</v>
      </c>
      <c r="N27" s="921">
        <f>N23+N24+N25+N26</f>
        <v>81253490</v>
      </c>
    </row>
    <row r="28" spans="2:14" ht="15.75">
      <c r="B28" s="904" t="s">
        <v>158</v>
      </c>
      <c r="C28" s="922" t="s">
        <v>159</v>
      </c>
      <c r="D28" s="912"/>
      <c r="E28" s="912"/>
      <c r="F28" s="912"/>
      <c r="G28" s="855">
        <v>7</v>
      </c>
      <c r="H28" s="855">
        <v>1</v>
      </c>
      <c r="I28" s="856">
        <v>31952000</v>
      </c>
      <c r="J28" s="1061">
        <v>1645799.9999999998</v>
      </c>
      <c r="K28" s="855">
        <v>8</v>
      </c>
      <c r="L28" s="1059">
        <f>'OverallSumPersonnel_General II'!L28+'OverallSummaryPers_COHEES II'!L28</f>
        <v>12132360</v>
      </c>
      <c r="M28" s="1059">
        <f>'OverallSumPersonnel_General II'!M28+'OverallSummaryPers_COHEES II'!M28</f>
        <v>24751560</v>
      </c>
      <c r="N28" s="1059">
        <f>L28+M28</f>
        <v>36883920</v>
      </c>
    </row>
    <row r="29" spans="2:14" ht="30">
      <c r="B29" s="904" t="s">
        <v>238</v>
      </c>
      <c r="C29" s="923" t="s">
        <v>351</v>
      </c>
      <c r="D29" s="912"/>
      <c r="E29" s="912"/>
      <c r="F29" s="912"/>
      <c r="G29" s="855"/>
      <c r="H29" s="855"/>
      <c r="I29" s="856"/>
      <c r="J29" s="1061"/>
      <c r="K29" s="926" t="s">
        <v>640</v>
      </c>
      <c r="L29" s="1059" t="s">
        <v>640</v>
      </c>
      <c r="M29" s="1061" t="s">
        <v>640</v>
      </c>
      <c r="N29" s="1059"/>
    </row>
    <row r="30" spans="2:14" ht="15.75">
      <c r="B30" s="924">
        <v>21010101</v>
      </c>
      <c r="C30" s="925" t="s">
        <v>344</v>
      </c>
      <c r="D30" s="918"/>
      <c r="E30" s="918"/>
      <c r="F30" s="918"/>
      <c r="G30" s="855">
        <v>64</v>
      </c>
      <c r="H30" s="855">
        <f>H28+H27+H22+H15</f>
        <v>32</v>
      </c>
      <c r="I30" s="856">
        <v>131056860</v>
      </c>
      <c r="J30" s="927">
        <f>J28+J27+J22+J15</f>
        <v>25301493.834345002</v>
      </c>
      <c r="K30" s="926">
        <f>K28+K27+K22+K15</f>
        <v>39</v>
      </c>
      <c r="L30" s="918">
        <f>L28+L27+L22+L15</f>
        <v>94380850</v>
      </c>
      <c r="M30" s="918">
        <f>M28+M27+M22+M15</f>
        <v>70010960</v>
      </c>
      <c r="N30" s="918">
        <f>N28+N27+N22+N15</f>
        <v>164391810</v>
      </c>
    </row>
    <row r="31" spans="2:14" ht="15.75">
      <c r="B31" s="904"/>
      <c r="C31" s="925"/>
      <c r="D31" s="928"/>
      <c r="E31" s="928"/>
      <c r="F31" s="928"/>
      <c r="G31" s="886"/>
      <c r="H31" s="886"/>
      <c r="I31" s="886"/>
      <c r="J31" s="928"/>
      <c r="K31" s="926"/>
      <c r="L31" s="929"/>
      <c r="M31" s="929"/>
      <c r="N31" s="930"/>
    </row>
    <row r="32" spans="2:14" ht="31.5">
      <c r="B32" s="904" t="s">
        <v>168</v>
      </c>
      <c r="C32" s="931" t="s">
        <v>226</v>
      </c>
      <c r="D32" s="912"/>
      <c r="E32" s="912"/>
      <c r="F32" s="928"/>
      <c r="G32" s="926"/>
      <c r="H32" s="926"/>
      <c r="I32" s="928"/>
      <c r="J32" s="928"/>
      <c r="K32" s="926"/>
      <c r="L32" s="1061"/>
      <c r="M32" s="1061"/>
      <c r="N32" s="1059"/>
    </row>
    <row r="33" spans="2:14" ht="15.75">
      <c r="B33" s="904"/>
      <c r="C33" s="925"/>
      <c r="D33" s="928"/>
      <c r="E33" s="928"/>
      <c r="F33" s="928"/>
      <c r="G33" s="926"/>
      <c r="H33" s="926"/>
      <c r="I33" s="928"/>
      <c r="J33" s="928"/>
      <c r="K33" s="926"/>
      <c r="L33" s="629"/>
      <c r="M33" s="629"/>
      <c r="N33" s="932"/>
    </row>
    <row r="34" spans="2:14" ht="15.75">
      <c r="B34" s="933">
        <v>21010103</v>
      </c>
      <c r="C34" s="934" t="s">
        <v>224</v>
      </c>
      <c r="D34" s="912"/>
      <c r="E34" s="912"/>
      <c r="F34" s="912"/>
      <c r="G34" s="926"/>
      <c r="H34" s="926"/>
      <c r="I34" s="1061"/>
      <c r="J34" s="1061"/>
      <c r="K34" s="926"/>
      <c r="L34" s="1061"/>
      <c r="M34" s="1061"/>
      <c r="N34" s="1059"/>
    </row>
    <row r="35" spans="2:14" ht="15.75">
      <c r="B35" s="904"/>
      <c r="C35" s="925"/>
      <c r="D35" s="928"/>
      <c r="E35" s="928"/>
      <c r="F35" s="928"/>
      <c r="G35" s="918"/>
      <c r="H35" s="918"/>
      <c r="I35" s="928"/>
      <c r="J35" s="928"/>
      <c r="K35" s="918"/>
      <c r="L35" s="929"/>
      <c r="M35" s="929"/>
      <c r="N35" s="932"/>
    </row>
    <row r="36" spans="2:14" ht="31.5">
      <c r="B36" s="935" t="s">
        <v>161</v>
      </c>
      <c r="C36" s="931" t="s">
        <v>225</v>
      </c>
      <c r="D36" s="936"/>
      <c r="E36" s="936"/>
      <c r="F36" s="936"/>
      <c r="G36" s="937"/>
      <c r="H36" s="937"/>
      <c r="I36" s="936"/>
      <c r="J36" s="936"/>
      <c r="K36" s="937"/>
      <c r="L36" s="938" t="s">
        <v>247</v>
      </c>
      <c r="M36" s="938" t="s">
        <v>248</v>
      </c>
      <c r="N36" s="1062"/>
    </row>
    <row r="37" spans="2:14" ht="15.75">
      <c r="B37" s="904" t="s">
        <v>163</v>
      </c>
      <c r="C37" s="939" t="s">
        <v>164</v>
      </c>
      <c r="D37" s="912"/>
      <c r="E37" s="912"/>
      <c r="F37" s="912"/>
      <c r="G37" s="927"/>
      <c r="H37" s="927"/>
      <c r="I37" s="1061"/>
      <c r="J37" s="1061"/>
      <c r="K37" s="927"/>
      <c r="L37" s="929"/>
      <c r="M37" s="1059">
        <f>L30/10</f>
        <v>9438085</v>
      </c>
      <c r="N37" s="1059">
        <f>M37+L37</f>
        <v>9438085</v>
      </c>
    </row>
    <row r="38" spans="2:14" ht="15.75">
      <c r="B38" s="904" t="s">
        <v>165</v>
      </c>
      <c r="C38" s="939" t="s">
        <v>166</v>
      </c>
      <c r="D38" s="912"/>
      <c r="E38" s="912"/>
      <c r="F38" s="912"/>
      <c r="G38" s="927"/>
      <c r="H38" s="927"/>
      <c r="I38" s="1061"/>
      <c r="J38" s="1061"/>
      <c r="K38" s="927"/>
      <c r="L38" s="1061"/>
      <c r="M38" s="1059"/>
      <c r="N38" s="1059"/>
    </row>
    <row r="39" spans="2:14" ht="15.75">
      <c r="B39" s="904" t="s">
        <v>239</v>
      </c>
      <c r="C39" s="939" t="s">
        <v>231</v>
      </c>
      <c r="D39" s="912"/>
      <c r="E39" s="912"/>
      <c r="F39" s="912"/>
      <c r="G39" s="927"/>
      <c r="H39" s="927"/>
      <c r="I39" s="1061"/>
      <c r="J39" s="1061"/>
      <c r="K39" s="927"/>
      <c r="L39" s="1061"/>
      <c r="M39" s="1059"/>
      <c r="N39" s="1059"/>
    </row>
    <row r="40" spans="2:14" ht="15.75">
      <c r="B40" s="904" t="s">
        <v>240</v>
      </c>
      <c r="C40" s="939" t="s">
        <v>232</v>
      </c>
      <c r="D40" s="912"/>
      <c r="E40" s="912"/>
      <c r="F40" s="912"/>
      <c r="G40" s="927"/>
      <c r="H40" s="927"/>
      <c r="I40" s="1061"/>
      <c r="J40" s="1061"/>
      <c r="K40" s="927"/>
      <c r="L40" s="1061"/>
      <c r="M40" s="1059"/>
      <c r="N40" s="1059"/>
    </row>
    <row r="41" spans="2:14" ht="15.75">
      <c r="B41" s="904" t="s">
        <v>241</v>
      </c>
      <c r="C41" s="939" t="s">
        <v>233</v>
      </c>
      <c r="D41" s="912"/>
      <c r="E41" s="912"/>
      <c r="F41" s="912"/>
      <c r="G41" s="927"/>
      <c r="H41" s="927"/>
      <c r="I41" s="1061"/>
      <c r="J41" s="1061"/>
      <c r="K41" s="927"/>
      <c r="L41" s="1061"/>
      <c r="M41" s="1059"/>
      <c r="N41" s="1059"/>
    </row>
    <row r="42" spans="2:14" ht="15.75">
      <c r="B42" s="904" t="s">
        <v>242</v>
      </c>
      <c r="C42" s="939" t="s">
        <v>177</v>
      </c>
      <c r="D42" s="912"/>
      <c r="E42" s="912"/>
      <c r="F42" s="912"/>
      <c r="G42" s="927"/>
      <c r="H42" s="927"/>
      <c r="I42" s="1061"/>
      <c r="J42" s="1061"/>
      <c r="K42" s="927"/>
      <c r="L42" s="1061"/>
      <c r="M42" s="1059"/>
      <c r="N42" s="1059"/>
    </row>
    <row r="43" spans="2:14" ht="15.75">
      <c r="B43" s="904" t="s">
        <v>243</v>
      </c>
      <c r="C43" s="939" t="s">
        <v>234</v>
      </c>
      <c r="D43" s="912"/>
      <c r="E43" s="912"/>
      <c r="F43" s="912"/>
      <c r="G43" s="927"/>
      <c r="H43" s="927"/>
      <c r="I43" s="1061"/>
      <c r="J43" s="1061"/>
      <c r="K43" s="927"/>
      <c r="L43" s="1061"/>
      <c r="M43" s="1059"/>
      <c r="N43" s="1059"/>
    </row>
    <row r="44" spans="2:14" ht="15.75">
      <c r="B44" s="904" t="s">
        <v>244</v>
      </c>
      <c r="C44" s="939" t="s">
        <v>235</v>
      </c>
      <c r="D44" s="912"/>
      <c r="E44" s="912"/>
      <c r="F44" s="912"/>
      <c r="G44" s="927"/>
      <c r="H44" s="927"/>
      <c r="I44" s="1061"/>
      <c r="J44" s="1061"/>
      <c r="K44" s="927"/>
      <c r="L44" s="1061"/>
      <c r="M44" s="1059"/>
      <c r="N44" s="1059"/>
    </row>
    <row r="45" spans="2:14" ht="15.75">
      <c r="B45" s="904" t="s">
        <v>245</v>
      </c>
      <c r="C45" s="939" t="s">
        <v>236</v>
      </c>
      <c r="D45" s="912"/>
      <c r="E45" s="912"/>
      <c r="F45" s="936"/>
      <c r="G45" s="927"/>
      <c r="H45" s="927"/>
      <c r="I45" s="1061"/>
      <c r="J45" s="1061"/>
      <c r="K45" s="927"/>
      <c r="L45" s="1061"/>
      <c r="M45" s="1059"/>
      <c r="N45" s="1059"/>
    </row>
    <row r="46" spans="2:14" ht="15.75">
      <c r="B46" s="904" t="s">
        <v>246</v>
      </c>
      <c r="C46" s="939" t="s">
        <v>237</v>
      </c>
      <c r="D46" s="912"/>
      <c r="E46" s="912"/>
      <c r="F46" s="936"/>
      <c r="G46" s="927"/>
      <c r="H46" s="927"/>
      <c r="I46" s="1061"/>
      <c r="J46" s="1061"/>
      <c r="K46" s="927"/>
      <c r="L46" s="1061"/>
      <c r="M46" s="1059"/>
      <c r="N46" s="1059"/>
    </row>
    <row r="47" spans="2:14" ht="15.75">
      <c r="B47" s="904"/>
      <c r="C47" s="939"/>
      <c r="D47" s="912"/>
      <c r="E47" s="912"/>
      <c r="F47" s="940"/>
      <c r="G47" s="1063"/>
      <c r="H47" s="1063"/>
      <c r="I47" s="1061"/>
      <c r="J47" s="1061"/>
      <c r="K47" s="1063"/>
      <c r="L47" s="1064"/>
      <c r="M47" s="1059"/>
      <c r="N47" s="1059"/>
    </row>
    <row r="48" spans="2:14" ht="15.75">
      <c r="B48" s="904"/>
      <c r="C48" s="941" t="s">
        <v>167</v>
      </c>
      <c r="D48" s="942"/>
      <c r="E48" s="942"/>
      <c r="F48" s="942"/>
      <c r="G48" s="942"/>
      <c r="H48" s="942"/>
      <c r="I48" s="942"/>
      <c r="J48" s="942"/>
      <c r="K48" s="942"/>
      <c r="L48" s="942"/>
      <c r="M48" s="942">
        <f>M37+M38+M39+M40+M41+M42+M43+M44+M45+M46+M47</f>
        <v>9438085</v>
      </c>
      <c r="N48" s="942">
        <v>15714835</v>
      </c>
    </row>
    <row r="49" spans="2:15" ht="15.75">
      <c r="B49" s="904"/>
      <c r="C49" s="941"/>
      <c r="D49" s="942"/>
      <c r="E49" s="942"/>
      <c r="F49" s="942"/>
      <c r="G49" s="943"/>
      <c r="H49" s="943"/>
      <c r="I49" s="944"/>
      <c r="J49" s="945"/>
      <c r="K49" s="943"/>
      <c r="L49" s="917"/>
      <c r="M49" s="945"/>
      <c r="N49" s="932"/>
    </row>
    <row r="50" spans="2:15" ht="16.5" thickBot="1">
      <c r="B50" s="946"/>
      <c r="C50" s="947" t="s">
        <v>170</v>
      </c>
      <c r="D50" s="948"/>
      <c r="E50" s="948"/>
      <c r="F50" s="948"/>
      <c r="G50" s="926">
        <f>G30</f>
        <v>64</v>
      </c>
      <c r="H50" s="926">
        <f>H30</f>
        <v>32</v>
      </c>
      <c r="I50" s="948"/>
      <c r="J50" s="948"/>
      <c r="K50" s="926">
        <f>K30</f>
        <v>39</v>
      </c>
      <c r="L50" s="948"/>
      <c r="M50" s="948">
        <f>M48+N30</f>
        <v>173829895</v>
      </c>
      <c r="N50" s="949">
        <f>N48+N30</f>
        <v>180106645</v>
      </c>
      <c r="O50" s="883"/>
    </row>
    <row r="52" spans="2:15" ht="15" customHeight="1">
      <c r="H52" s="1165">
        <v>8</v>
      </c>
      <c r="I52" s="1165"/>
      <c r="N52" s="884"/>
      <c r="O52" s="885"/>
    </row>
    <row r="54" spans="2:15">
      <c r="C54" s="886" t="s">
        <v>268</v>
      </c>
      <c r="D54" s="886"/>
      <c r="N54" s="887"/>
    </row>
  </sheetData>
  <mergeCells count="7">
    <mergeCell ref="H52:I52"/>
    <mergeCell ref="B1:N1"/>
    <mergeCell ref="B2:N2"/>
    <mergeCell ref="B4:N4"/>
    <mergeCell ref="D6:F6"/>
    <mergeCell ref="L6:N6"/>
    <mergeCell ref="A3:N3"/>
  </mergeCells>
  <pageMargins left="1" right="0.25" top="0.75" bottom="0.75" header="0.3" footer="0.3"/>
  <pageSetup paperSize="5" scale="53" orientation="landscape" horizontalDpi="0" verticalDpi="0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B1:H28"/>
  <sheetViews>
    <sheetView showGridLines="0" showRowColHeaders="0" view="pageBreakPreview" zoomScale="60" workbookViewId="0">
      <pane ySplit="1" topLeftCell="A2" activePane="bottomLeft" state="frozen"/>
      <selection pane="bottomLeft" activeCell="E38" sqref="E38"/>
    </sheetView>
  </sheetViews>
  <sheetFormatPr defaultRowHeight="15"/>
  <cols>
    <col min="1" max="1" width="5.140625" customWidth="1"/>
    <col min="2" max="2" width="10.140625" bestFit="1" customWidth="1"/>
    <col min="3" max="3" width="66.85546875" customWidth="1"/>
    <col min="4" max="6" width="23.28515625" customWidth="1"/>
    <col min="8" max="8" width="21.85546875" customWidth="1"/>
  </cols>
  <sheetData>
    <row r="1" spans="2:8" ht="38.25" thickBot="1">
      <c r="B1" s="60" t="s">
        <v>229</v>
      </c>
      <c r="C1" s="61"/>
      <c r="D1" s="62"/>
      <c r="E1" s="168" t="s">
        <v>228</v>
      </c>
      <c r="F1" s="62"/>
      <c r="H1" s="88">
        <f>[3]MDAsControlFigure!$C$10</f>
        <v>20150600</v>
      </c>
    </row>
    <row r="2" spans="2:8" ht="27" customHeight="1" thickTop="1" thickBot="1">
      <c r="B2" s="60"/>
      <c r="C2" s="61"/>
      <c r="D2" s="167">
        <v>2019</v>
      </c>
      <c r="E2" s="167">
        <v>2020</v>
      </c>
      <c r="F2" s="167">
        <v>2021</v>
      </c>
      <c r="H2" s="88"/>
    </row>
    <row r="3" spans="2:8">
      <c r="B3" s="13">
        <v>2</v>
      </c>
      <c r="C3" s="14" t="s">
        <v>108</v>
      </c>
      <c r="D3" s="14"/>
      <c r="E3" s="14"/>
      <c r="F3" s="14"/>
    </row>
    <row r="4" spans="2:8">
      <c r="B4" s="15">
        <v>21</v>
      </c>
      <c r="C4" s="7" t="s">
        <v>107</v>
      </c>
      <c r="D4" s="7"/>
      <c r="E4" s="7"/>
      <c r="F4" s="7"/>
    </row>
    <row r="5" spans="2:8">
      <c r="B5" s="15">
        <v>2101</v>
      </c>
      <c r="C5" s="7" t="s">
        <v>105</v>
      </c>
      <c r="D5" s="7"/>
      <c r="E5" s="7"/>
      <c r="F5" s="7"/>
    </row>
    <row r="6" spans="2:8">
      <c r="B6" s="8">
        <v>210101</v>
      </c>
      <c r="C6" s="7" t="s">
        <v>106</v>
      </c>
      <c r="D6" s="6"/>
      <c r="E6" s="6"/>
      <c r="F6" s="6"/>
    </row>
    <row r="7" spans="2:8">
      <c r="B7" s="5" t="s">
        <v>114</v>
      </c>
      <c r="C7" s="5" t="s">
        <v>105</v>
      </c>
      <c r="D7" s="18">
        <f>SUM(SUMIFS(DataEntry!$F$6:$F$502,DataEntry!$E$6:$E$502,(Summary!$B7)))</f>
        <v>164391810</v>
      </c>
      <c r="E7" s="18">
        <f>SUM(SUMIFS(DataEntry!$G$6:$G$502,DataEntry!$E$6:$E$502,(Summary!$B7)))</f>
        <v>0</v>
      </c>
      <c r="F7" s="18">
        <f>SUM(SUMIFS(DataEntry!$H$6:$H$507,DataEntry!$E$6:$E$507,(Summary!$B7)))</f>
        <v>0</v>
      </c>
    </row>
    <row r="8" spans="2:8">
      <c r="B8" s="5" t="s">
        <v>115</v>
      </c>
      <c r="C8" s="5" t="s">
        <v>104</v>
      </c>
      <c r="D8" s="18">
        <f>SUM(SUMIFS(DataEntry!$F$6:$F$502,DataEntry!$E$6:$E$502,(Summary!$B8)))</f>
        <v>0</v>
      </c>
      <c r="E8" s="18">
        <f>SUM(SUMIFS(DataEntry!$G$6:$G$502,DataEntry!$E$6:$E$502,(Summary!$B8)))</f>
        <v>0</v>
      </c>
      <c r="F8" s="18">
        <f>SUM(SUMIFS(DataEntry!$H$6:$H$507,DataEntry!$E$6:$E$507,(Summary!$B8)))</f>
        <v>0</v>
      </c>
    </row>
    <row r="9" spans="2:8" ht="15.75" thickBot="1">
      <c r="B9" s="16" t="s">
        <v>116</v>
      </c>
      <c r="C9" s="11" t="s">
        <v>103</v>
      </c>
      <c r="D9" s="18">
        <f>SUM(SUMIFS(DataEntry!$F$6:$F$502,DataEntry!$E$6:$E$502,(Summary!$B9)))</f>
        <v>0</v>
      </c>
      <c r="E9" s="18">
        <f>SUM(SUMIFS(DataEntry!$G$6:$G$502,DataEntry!$E$6:$E$502,(Summary!$B9)))</f>
        <v>0</v>
      </c>
      <c r="F9" s="18">
        <f>SUM(SUMIFS(DataEntry!$H$6:$H$507,DataEntry!$E$6:$E$507,(Summary!$B9)))</f>
        <v>0</v>
      </c>
    </row>
    <row r="10" spans="2:8" ht="15.75" thickBot="1">
      <c r="B10" s="4"/>
      <c r="C10" s="3" t="s">
        <v>102</v>
      </c>
      <c r="D10" s="19">
        <f>SUM(D7:D9)</f>
        <v>164391810</v>
      </c>
      <c r="E10" s="19">
        <f t="shared" ref="E10:F10" si="0">SUM(E7:E9)</f>
        <v>0</v>
      </c>
      <c r="F10" s="19">
        <f t="shared" si="0"/>
        <v>0</v>
      </c>
    </row>
    <row r="11" spans="2:8">
      <c r="B11" s="10">
        <v>2102</v>
      </c>
      <c r="C11" s="9" t="s">
        <v>101</v>
      </c>
      <c r="D11" s="20"/>
      <c r="E11" s="20"/>
      <c r="F11" s="20"/>
    </row>
    <row r="12" spans="2:8">
      <c r="B12" s="8">
        <v>210201</v>
      </c>
      <c r="C12" s="7" t="s">
        <v>100</v>
      </c>
      <c r="D12" s="21"/>
      <c r="E12" s="21"/>
      <c r="F12" s="21"/>
    </row>
    <row r="13" spans="2:8" ht="15.75" thickBot="1">
      <c r="B13" s="16" t="s">
        <v>117</v>
      </c>
      <c r="C13" s="5" t="s">
        <v>99</v>
      </c>
      <c r="D13" s="18">
        <f>SUM(SUMIFS(DataEntry!$F$6:$F$502,DataEntry!$E$6:$E$502,(Summary!$B13)))</f>
        <v>9438085</v>
      </c>
      <c r="E13" s="18">
        <f>SUM(SUMIFS(DataEntry!$G$6:$G$502,DataEntry!$E$6:$E$502,(Summary!$B13)))</f>
        <v>0</v>
      </c>
      <c r="F13" s="18">
        <f>SUM(SUMIFS(DataEntry!$H$6:$H$507,DataEntry!$E$6:$E$507,(Summary!$B13)))</f>
        <v>0</v>
      </c>
    </row>
    <row r="14" spans="2:8" ht="15.75" thickBot="1">
      <c r="B14" s="4"/>
      <c r="C14" s="3" t="s">
        <v>98</v>
      </c>
      <c r="D14" s="19">
        <f>SUM(D13)</f>
        <v>9438085</v>
      </c>
      <c r="E14" s="19">
        <f t="shared" ref="E14:F14" si="1">SUM(E13)</f>
        <v>0</v>
      </c>
      <c r="F14" s="19">
        <f t="shared" si="1"/>
        <v>0</v>
      </c>
    </row>
    <row r="15" spans="2:8">
      <c r="B15" s="8">
        <v>210202</v>
      </c>
      <c r="C15" s="7" t="s">
        <v>97</v>
      </c>
      <c r="D15" s="21"/>
      <c r="E15" s="21"/>
      <c r="F15" s="21"/>
    </row>
    <row r="16" spans="2:8">
      <c r="B16" s="5" t="s">
        <v>118</v>
      </c>
      <c r="C16" s="5" t="s">
        <v>96</v>
      </c>
      <c r="D16" s="18">
        <f>SUM(SUMIFS(DataEntry!$F$6:$F$502,DataEntry!$E$6:$E$502,(Summary!$B16)))</f>
        <v>0</v>
      </c>
      <c r="E16" s="18">
        <f>SUM(SUMIFS(DataEntry!$G$6:$G$502,DataEntry!$E$6:$E$502,(Summary!$B16)))</f>
        <v>0</v>
      </c>
      <c r="F16" s="18">
        <f>SUM(SUMIFS(DataEntry!$H$6:$H$507,DataEntry!$E$6:$E$507,(Summary!$B16)))</f>
        <v>0</v>
      </c>
    </row>
    <row r="17" spans="2:6">
      <c r="B17" s="5" t="s">
        <v>119</v>
      </c>
      <c r="C17" s="5" t="s">
        <v>95</v>
      </c>
      <c r="D17" s="18">
        <f>SUM(SUMIFS(DataEntry!$F$6:$F$502,DataEntry!$E$6:$E$502,(Summary!$B17)))</f>
        <v>0</v>
      </c>
      <c r="E17" s="18">
        <f>SUM(SUMIFS(DataEntry!$G$6:$G$502,DataEntry!$E$6:$E$502,(Summary!$B17)))</f>
        <v>0</v>
      </c>
      <c r="F17" s="18">
        <f>SUM(SUMIFS(DataEntry!$H$6:$H$507,DataEntry!$E$6:$E$507,(Summary!$B17)))</f>
        <v>0</v>
      </c>
    </row>
    <row r="18" spans="2:6">
      <c r="B18" s="5" t="s">
        <v>120</v>
      </c>
      <c r="C18" s="5" t="s">
        <v>94</v>
      </c>
      <c r="D18" s="18">
        <f>SUM(SUMIFS(DataEntry!$F$6:$F$502,DataEntry!$E$6:$E$502,(Summary!$B18)))</f>
        <v>0</v>
      </c>
      <c r="E18" s="18">
        <f>SUM(SUMIFS(DataEntry!$G$6:$G$502,DataEntry!$E$6:$E$502,(Summary!$B18)))</f>
        <v>0</v>
      </c>
      <c r="F18" s="18">
        <f>SUM(SUMIFS(DataEntry!$H$6:$H$507,DataEntry!$E$6:$E$507,(Summary!$B18)))</f>
        <v>0</v>
      </c>
    </row>
    <row r="19" spans="2:6">
      <c r="B19" s="5" t="s">
        <v>121</v>
      </c>
      <c r="C19" s="5" t="s">
        <v>93</v>
      </c>
      <c r="D19" s="18">
        <f>SUM(SUMIFS(DataEntry!$F$6:$F$502,DataEntry!$E$6:$E$502,(Summary!$B19)))</f>
        <v>0</v>
      </c>
      <c r="E19" s="18">
        <f>SUM(SUMIFS(DataEntry!$G$6:$G$502,DataEntry!$E$6:$E$502,(Summary!$B19)))</f>
        <v>0</v>
      </c>
      <c r="F19" s="18">
        <f>SUM(SUMIFS(DataEntry!$H$6:$H$507,DataEntry!$E$6:$E$507,(Summary!$B19)))</f>
        <v>0</v>
      </c>
    </row>
    <row r="20" spans="2:6" ht="15.75" thickBot="1">
      <c r="B20" s="16" t="s">
        <v>122</v>
      </c>
      <c r="C20" s="5" t="s">
        <v>92</v>
      </c>
      <c r="D20" s="18">
        <f>SUM(SUMIFS(DataEntry!$F$6:$F$502,DataEntry!$E$6:$E$502,(Summary!$B20)))</f>
        <v>0</v>
      </c>
      <c r="E20" s="18">
        <f>SUM(SUMIFS(DataEntry!$G$6:$G$502,DataEntry!$E$6:$E$502,(Summary!$B20)))</f>
        <v>0</v>
      </c>
      <c r="F20" s="18">
        <f>SUM(SUMIFS(DataEntry!$H$6:$H$507,DataEntry!$E$6:$E$507,(Summary!$B20)))</f>
        <v>0</v>
      </c>
    </row>
    <row r="21" spans="2:6" ht="15.75" thickBot="1">
      <c r="B21" s="4"/>
      <c r="C21" s="3" t="s">
        <v>91</v>
      </c>
      <c r="D21" s="19">
        <f>SUM(D16:D20)</f>
        <v>0</v>
      </c>
      <c r="E21" s="19">
        <f t="shared" ref="E21:F21" si="2">SUM(E16:E20)</f>
        <v>0</v>
      </c>
      <c r="F21" s="19">
        <f t="shared" si="2"/>
        <v>0</v>
      </c>
    </row>
    <row r="22" spans="2:6">
      <c r="B22" s="8">
        <v>2103</v>
      </c>
      <c r="C22" s="7" t="s">
        <v>90</v>
      </c>
      <c r="D22" s="21"/>
      <c r="E22" s="21"/>
      <c r="F22" s="21"/>
    </row>
    <row r="23" spans="2:6">
      <c r="B23" s="8">
        <v>210301</v>
      </c>
      <c r="C23" s="7" t="s">
        <v>90</v>
      </c>
      <c r="D23" s="21"/>
      <c r="E23" s="21"/>
      <c r="F23" s="21"/>
    </row>
    <row r="24" spans="2:6">
      <c r="B24" s="5" t="s">
        <v>123</v>
      </c>
      <c r="C24" s="5" t="s">
        <v>89</v>
      </c>
      <c r="D24" s="18">
        <f>SUM(SUMIFS(DataEntry!$F$6:$F$502,DataEntry!$E$6:$E$502,(Summary!$B24)))</f>
        <v>0</v>
      </c>
      <c r="E24" s="18">
        <f>SUM(SUMIFS(DataEntry!$G$6:$G$502,DataEntry!$E$6:$E$502,(Summary!$B24)))</f>
        <v>0</v>
      </c>
      <c r="F24" s="18">
        <f>SUM(SUMIFS(DataEntry!$H$6:$H$507,DataEntry!$E$6:$E$507,(Summary!$B24)))</f>
        <v>0</v>
      </c>
    </row>
    <row r="25" spans="2:6">
      <c r="B25" s="5" t="s">
        <v>124</v>
      </c>
      <c r="C25" s="5" t="s">
        <v>88</v>
      </c>
      <c r="D25" s="18">
        <f>SUM(SUMIFS(DataEntry!$F$6:$F$502,DataEntry!$E$6:$E$502,(Summary!$B25)))</f>
        <v>0</v>
      </c>
      <c r="E25" s="18">
        <f>SUM(SUMIFS(DataEntry!$G$6:$G$502,DataEntry!$E$6:$E$502,(Summary!$B25)))</f>
        <v>0</v>
      </c>
      <c r="F25" s="18">
        <f>SUM(SUMIFS(DataEntry!$H$6:$H$507,DataEntry!$E$6:$E$507,(Summary!$B25)))</f>
        <v>0</v>
      </c>
    </row>
    <row r="26" spans="2:6" ht="15.75" thickBot="1">
      <c r="B26" s="16" t="s">
        <v>125</v>
      </c>
      <c r="C26" s="5" t="s">
        <v>87</v>
      </c>
      <c r="D26" s="18">
        <f>SUM(SUMIFS(DataEntry!$F$6:$F$502,DataEntry!$E$6:$E$502,(Summary!$B26)))</f>
        <v>0</v>
      </c>
      <c r="E26" s="18">
        <f>SUM(SUMIFS(DataEntry!$G$6:$G$502,DataEntry!$E$6:$E$502,(Summary!$B26)))</f>
        <v>0</v>
      </c>
      <c r="F26" s="18">
        <f>SUM(SUMIFS(DataEntry!$H$6:$H$507,DataEntry!$E$6:$E$507,(Summary!$B26)))</f>
        <v>0</v>
      </c>
    </row>
    <row r="27" spans="2:6" ht="15.75" thickBot="1">
      <c r="B27" s="4"/>
      <c r="C27" s="3" t="s">
        <v>86</v>
      </c>
      <c r="D27" s="22">
        <f>SUM(D24:D26)</f>
        <v>0</v>
      </c>
      <c r="E27" s="22">
        <f t="shared" ref="E27:F27" si="3">SUM(E24:E26)</f>
        <v>0</v>
      </c>
      <c r="F27" s="22">
        <f t="shared" si="3"/>
        <v>0</v>
      </c>
    </row>
    <row r="28" spans="2:6" ht="15.75" thickBot="1">
      <c r="B28" s="4"/>
      <c r="C28" s="17" t="s">
        <v>129</v>
      </c>
      <c r="D28" s="22">
        <f>D10+D14+D21+D27</f>
        <v>173829895</v>
      </c>
      <c r="E28" s="22">
        <f t="shared" ref="E28:F28" si="4">E10+E14+E21+E27</f>
        <v>0</v>
      </c>
      <c r="F28" s="22">
        <f t="shared" si="4"/>
        <v>0</v>
      </c>
    </row>
  </sheetData>
  <sheetProtection sheet="1" objects="1" scenarios="1"/>
  <conditionalFormatting sqref="D28">
    <cfRule type="expression" dxfId="1" priority="2">
      <formula>D28&gt;H1</formula>
    </cfRule>
  </conditionalFormatting>
  <conditionalFormatting sqref="E28:F28">
    <cfRule type="expression" dxfId="0" priority="1">
      <formula>E28&gt;I1</formula>
    </cfRule>
  </conditionalFormatting>
  <hyperlinks>
    <hyperlink ref="E1" location="DataEntry!A1" tooltip="Back to Data Entry" display="DataEntry"/>
  </hyperlinks>
  <pageMargins left="1.2" right="0.7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Named Ranges</vt:lpstr>
      </vt:variant>
      <vt:variant>
        <vt:i4>126</vt:i4>
      </vt:variant>
    </vt:vector>
  </HeadingPairs>
  <TitlesOfParts>
    <vt:vector size="153" baseType="lpstr">
      <vt:lpstr>DataEntry</vt:lpstr>
      <vt:lpstr>TotalOverallPersonnelWithoutPro</vt:lpstr>
      <vt:lpstr>OverallSumPersonnel_General I</vt:lpstr>
      <vt:lpstr>SalaryAnalysis GENERAL I</vt:lpstr>
      <vt:lpstr>OverallSummaryPers_COHEES</vt:lpstr>
      <vt:lpstr>SalaryAnalysis COHEES I </vt:lpstr>
      <vt:lpstr>TotalOverallPersonnelWithPromot</vt:lpstr>
      <vt:lpstr>OverallSumPersonnel_General II</vt:lpstr>
      <vt:lpstr>SalaryAnalysis General II</vt:lpstr>
      <vt:lpstr>OverallSummaryPers_COHEES II</vt:lpstr>
      <vt:lpstr>SalaryAnalysisCOHEES II </vt:lpstr>
      <vt:lpstr>OverallSummaryDept</vt:lpstr>
      <vt:lpstr>OFFICE OF THE CHAIRMAN</vt:lpstr>
      <vt:lpstr>Executive Secretary</vt:lpstr>
      <vt:lpstr>MEDICAL SERVICES</vt:lpstr>
      <vt:lpstr>MEDICAL LAB.</vt:lpstr>
      <vt:lpstr>NURSING SERVICES</vt:lpstr>
      <vt:lpstr>NUTRITION SERVICE</vt:lpstr>
      <vt:lpstr>COMMUNITY HEALTH SERVICES</vt:lpstr>
      <vt:lpstr>PHARMACEUTICAL SERVICES</vt:lpstr>
      <vt:lpstr>PLANNING</vt:lpstr>
      <vt:lpstr>ADMINISTRATION AND SUPPLIES</vt:lpstr>
      <vt:lpstr>FINANCE AND ACCOUNT</vt:lpstr>
      <vt:lpstr>Promotion</vt:lpstr>
      <vt:lpstr>Nominal Roll</vt:lpstr>
      <vt:lpstr>ARREARS</vt:lpstr>
      <vt:lpstr>Sheet1</vt:lpstr>
      <vt:lpstr>OverallSummaryPers_COHEES!ADMINISTRATIVE</vt:lpstr>
      <vt:lpstr>'OverallSumPersonnel_General II'!ADMINISTRATIVE</vt:lpstr>
      <vt:lpstr>'SalaryAnalysis COHEES I '!ADMINISTRATIVE</vt:lpstr>
      <vt:lpstr>'SalaryAnalysisCOHEES II '!ADMINISTRATIVE</vt:lpstr>
      <vt:lpstr>OverallSummaryPers_COHEES!Agriculture</vt:lpstr>
      <vt:lpstr>'OverallSumPersonnel_General II'!Agriculture</vt:lpstr>
      <vt:lpstr>'SalaryAnalysis COHEES I '!Agriculture</vt:lpstr>
      <vt:lpstr>'SalaryAnalysisCOHEES II '!Agriculture</vt:lpstr>
      <vt:lpstr>OverallSummaryPers_COHEES!Allowances</vt:lpstr>
      <vt:lpstr>'OverallSumPersonnel_General II'!Allowances</vt:lpstr>
      <vt:lpstr>'SalaryAnalysis COHEES I '!Allowances</vt:lpstr>
      <vt:lpstr>'SalaryAnalysisCOHEES II '!Allowances</vt:lpstr>
      <vt:lpstr>OverallSummaryPers_COHEES!BudgetPlanningndRevenueMobilization</vt:lpstr>
      <vt:lpstr>'OverallSumPersonnel_General II'!BudgetPlanningndRevenueMobilization</vt:lpstr>
      <vt:lpstr>'SalaryAnalysis COHEES I '!BudgetPlanningndRevenueMobilization</vt:lpstr>
      <vt:lpstr>'SalaryAnalysisCOHEES II '!BudgetPlanningndRevenueMobilization</vt:lpstr>
      <vt:lpstr>OverallSummaryPers_COHEES!CommercendIndustry</vt:lpstr>
      <vt:lpstr>'OverallSumPersonnel_General II'!CommercendIndustry</vt:lpstr>
      <vt:lpstr>'SalaryAnalysis COHEES I '!CommercendIndustry</vt:lpstr>
      <vt:lpstr>'SalaryAnalysisCOHEES II '!CommercendIndustry</vt:lpstr>
      <vt:lpstr>OverallSummaryPers_COHEES!ECONOMIC</vt:lpstr>
      <vt:lpstr>'OverallSumPersonnel_General II'!ECONOMIC</vt:lpstr>
      <vt:lpstr>'SalaryAnalysis COHEES I '!ECONOMIC</vt:lpstr>
      <vt:lpstr>'SalaryAnalysisCOHEES II '!ECONOMIC</vt:lpstr>
      <vt:lpstr>OverallSummaryPers_COHEES!Education</vt:lpstr>
      <vt:lpstr>'OverallSumPersonnel_General II'!Education</vt:lpstr>
      <vt:lpstr>'SalaryAnalysis COHEES I '!Education</vt:lpstr>
      <vt:lpstr>'SalaryAnalysisCOHEES II '!Education</vt:lpstr>
      <vt:lpstr>OverallSummaryPers_COHEES!Environment</vt:lpstr>
      <vt:lpstr>'OverallSumPersonnel_General II'!Environment</vt:lpstr>
      <vt:lpstr>'SalaryAnalysis COHEES I '!Environment</vt:lpstr>
      <vt:lpstr>'SalaryAnalysisCOHEES II '!Environment</vt:lpstr>
      <vt:lpstr>OverallSummaryPers_COHEES!GovernancendAdministration</vt:lpstr>
      <vt:lpstr>'OverallSumPersonnel_General II'!GovernancendAdministration</vt:lpstr>
      <vt:lpstr>'SalaryAnalysis COHEES I '!GovernancendAdministration</vt:lpstr>
      <vt:lpstr>'SalaryAnalysisCOHEES II '!GovernancendAdministration</vt:lpstr>
      <vt:lpstr>OverallSummaryPers_COHEES!Health</vt:lpstr>
      <vt:lpstr>'OverallSumPersonnel_General II'!Health</vt:lpstr>
      <vt:lpstr>'SalaryAnalysis COHEES I '!Health</vt:lpstr>
      <vt:lpstr>'SalaryAnalysisCOHEES II '!Health</vt:lpstr>
      <vt:lpstr>OverallSummaryPers_COHEES!InformationndCommunication</vt:lpstr>
      <vt:lpstr>'OverallSumPersonnel_General II'!InformationndCommunication</vt:lpstr>
      <vt:lpstr>'SalaryAnalysis COHEES I '!InformationndCommunication</vt:lpstr>
      <vt:lpstr>'SalaryAnalysisCOHEES II '!InformationndCommunication</vt:lpstr>
      <vt:lpstr>OverallSummaryPers_COHEES!Infrastructure</vt:lpstr>
      <vt:lpstr>'OverallSumPersonnel_General II'!Infrastructure</vt:lpstr>
      <vt:lpstr>'SalaryAnalysis COHEES I '!Infrastructure</vt:lpstr>
      <vt:lpstr>'SalaryAnalysisCOHEES II '!Infrastructure</vt:lpstr>
      <vt:lpstr>OverallSummaryPers_COHEES!LAW</vt:lpstr>
      <vt:lpstr>'OverallSumPersonnel_General II'!LAW</vt:lpstr>
      <vt:lpstr>'SalaryAnalysis COHEES I '!LAW</vt:lpstr>
      <vt:lpstr>'SalaryAnalysisCOHEES II '!LAW</vt:lpstr>
      <vt:lpstr>OverallSummaryPers_COHEES!MTSSSectors</vt:lpstr>
      <vt:lpstr>'OverallSumPersonnel_General II'!MTSSSectors</vt:lpstr>
      <vt:lpstr>'SalaryAnalysis COHEES I '!MTSSSectors</vt:lpstr>
      <vt:lpstr>'SalaryAnalysisCOHEES II '!MTSSSectors</vt:lpstr>
      <vt:lpstr>MTSSSectors</vt:lpstr>
      <vt:lpstr>OverallSummaryPers_COHEES!PERSONNEL</vt:lpstr>
      <vt:lpstr>'OverallSumPersonnel_General II'!PERSONNEL</vt:lpstr>
      <vt:lpstr>'SalaryAnalysis COHEES I '!PERSONNEL</vt:lpstr>
      <vt:lpstr>'SalaryAnalysisCOHEES II '!PERSONNEL</vt:lpstr>
      <vt:lpstr>PERSONNEL</vt:lpstr>
      <vt:lpstr>'ADMINISTRATION AND SUPPLIES'!Print_Area</vt:lpstr>
      <vt:lpstr>ARREARS!Print_Area</vt:lpstr>
      <vt:lpstr>Balance!Print_Area</vt:lpstr>
      <vt:lpstr>'COMMUNITY HEALTH SERVICES'!Print_Area</vt:lpstr>
      <vt:lpstr>DataEntry!Print_Area</vt:lpstr>
      <vt:lpstr>'Departmental Estab'!Print_Area</vt:lpstr>
      <vt:lpstr>'Executive Secretary'!Print_Area</vt:lpstr>
      <vt:lpstr>'FINANCE AND ACCOUNT'!Print_Area</vt:lpstr>
      <vt:lpstr>'MEDICAL LAB.'!Print_Area</vt:lpstr>
      <vt:lpstr>'MEDICAL SERVICES'!Print_Area</vt:lpstr>
      <vt:lpstr>'Nominal Roll'!Print_Area</vt:lpstr>
      <vt:lpstr>'NURSING SERVICES'!Print_Area</vt:lpstr>
      <vt:lpstr>'OFFICE OF THE CHAIRMAN'!Print_Area</vt:lpstr>
      <vt:lpstr>OverallSummaryDept!Print_Area</vt:lpstr>
      <vt:lpstr>OverallSummaryPers_COHEES!Print_Area</vt:lpstr>
      <vt:lpstr>'OverallSummaryPers_COHEES II'!Print_Area</vt:lpstr>
      <vt:lpstr>'OverallSumPersonnel_General I'!Print_Area</vt:lpstr>
      <vt:lpstr>'OverallSumPersonnel_General II'!Print_Area</vt:lpstr>
      <vt:lpstr>'PHARMACEUTICAL SERVICES'!Print_Area</vt:lpstr>
      <vt:lpstr>PLANNING!Print_Area</vt:lpstr>
      <vt:lpstr>Promotion!Print_Area</vt:lpstr>
      <vt:lpstr>'SalaryAnalysis COHEES I '!Print_Area</vt:lpstr>
      <vt:lpstr>'SalaryAnalysis GENERAL I'!Print_Area</vt:lpstr>
      <vt:lpstr>'SalaryAnalysis General II'!Print_Area</vt:lpstr>
      <vt:lpstr>'SalaryAnalysisCOHEES II '!Print_Area</vt:lpstr>
      <vt:lpstr>Summary!Print_Area</vt:lpstr>
      <vt:lpstr>TotalOverallPersonnelWithoutPro!Print_Area</vt:lpstr>
      <vt:lpstr>TotalOverallPersonnelWithPromot!Print_Area</vt:lpstr>
      <vt:lpstr>OverallSummaryPers_COHEES!REGIONAL</vt:lpstr>
      <vt:lpstr>'OverallSumPersonnel_General II'!REGIONAL</vt:lpstr>
      <vt:lpstr>'SalaryAnalysis COHEES I '!REGIONAL</vt:lpstr>
      <vt:lpstr>'SalaryAnalysisCOHEES II '!REGIONAL</vt:lpstr>
      <vt:lpstr>OverallSummaryPers_COHEES!SalariesnWages</vt:lpstr>
      <vt:lpstr>'OverallSumPersonnel_General II'!SalariesnWages</vt:lpstr>
      <vt:lpstr>'SalaryAnalysis COHEES I '!SalariesnWages</vt:lpstr>
      <vt:lpstr>'SalaryAnalysisCOHEES II '!SalariesnWages</vt:lpstr>
      <vt:lpstr>OverallSummaryPers_COHEES!SECTOR</vt:lpstr>
      <vt:lpstr>'OverallSumPersonnel_General II'!SECTOR</vt:lpstr>
      <vt:lpstr>'SalaryAnalysis COHEES I '!SECTOR</vt:lpstr>
      <vt:lpstr>'SalaryAnalysisCOHEES II '!SECTOR</vt:lpstr>
      <vt:lpstr>OverallSummaryPers_COHEES!SecurityLawndJustice</vt:lpstr>
      <vt:lpstr>'OverallSumPersonnel_General II'!SecurityLawndJustice</vt:lpstr>
      <vt:lpstr>'SalaryAnalysis COHEES I '!SecurityLawndJustice</vt:lpstr>
      <vt:lpstr>'SalaryAnalysisCOHEES II '!SecurityLawndJustice</vt:lpstr>
      <vt:lpstr>OverallSummaryPers_COHEES!SOCIAL</vt:lpstr>
      <vt:lpstr>'OverallSumPersonnel_General II'!SOCIAL</vt:lpstr>
      <vt:lpstr>'SalaryAnalysis COHEES I '!SOCIAL</vt:lpstr>
      <vt:lpstr>'SalaryAnalysisCOHEES II '!SOCIAL</vt:lpstr>
      <vt:lpstr>OverallSummaryPers_COHEES!SocialBenefits</vt:lpstr>
      <vt:lpstr>'OverallSumPersonnel_General II'!SocialBenefits</vt:lpstr>
      <vt:lpstr>'SalaryAnalysis COHEES I '!SocialBenefits</vt:lpstr>
      <vt:lpstr>'SalaryAnalysisCOHEES II '!SocialBenefits</vt:lpstr>
      <vt:lpstr>OverallSummaryPers_COHEES!SocialContributions</vt:lpstr>
      <vt:lpstr>'OverallSumPersonnel_General II'!SocialContributions</vt:lpstr>
      <vt:lpstr>'SalaryAnalysis COHEES I '!SocialContributions</vt:lpstr>
      <vt:lpstr>'SalaryAnalysisCOHEES II '!SocialContributions</vt:lpstr>
      <vt:lpstr>OverallSummaryPers_COHEES!SocialDevelopmentndWelfare</vt:lpstr>
      <vt:lpstr>'OverallSumPersonnel_General II'!SocialDevelopmentndWelfare</vt:lpstr>
      <vt:lpstr>'SalaryAnalysis COHEES I '!SocialDevelopmentndWelfare</vt:lpstr>
      <vt:lpstr>'SalaryAnalysisCOHEES II '!SocialDevelopmentndWelfare</vt:lpstr>
      <vt:lpstr>OverallSummaryPers_COHEES!WaterndSanitation</vt:lpstr>
      <vt:lpstr>'OverallSumPersonnel_General II'!WaterndSanitation</vt:lpstr>
      <vt:lpstr>'SalaryAnalysis COHEES I '!WaterndSanitation</vt:lpstr>
      <vt:lpstr>'SalaryAnalysisCOHEES II '!WaterndSanitation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Funds</dc:creator>
  <cp:lastModifiedBy>HP</cp:lastModifiedBy>
  <cp:lastPrinted>2018-12-13T20:10:37Z</cp:lastPrinted>
  <dcterms:created xsi:type="dcterms:W3CDTF">2018-04-05T10:46:22Z</dcterms:created>
  <dcterms:modified xsi:type="dcterms:W3CDTF">2018-12-13T20:47:05Z</dcterms:modified>
</cp:coreProperties>
</file>